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10.0.10.73\課別共有フォルダ\介護・総合相談支援課\03_介護保険係\03_給付\R06\02_地域密着型サービス\04₋運営指導\R6年度\通知\"/>
    </mc:Choice>
  </mc:AlternateContent>
  <xr:revisionPtr revIDLastSave="0" documentId="13_ncr:1_{E8F2E430-7538-44DD-8A2A-EB34DD86182F}" xr6:coauthVersionLast="36" xr6:coauthVersionMax="36" xr10:uidLastSave="{00000000-0000-0000-0000-000000000000}"/>
  <bookViews>
    <workbookView xWindow="0" yWindow="0" windowWidth="23040" windowHeight="8244" xr2:uid="{00000000-000D-0000-FFFF-FFFF00000000}"/>
  </bookViews>
  <sheets>
    <sheet name="表紙" sheetId="10" r:id="rId1"/>
    <sheet name="自己点検シート【グループホーム】" sheetId="8" r:id="rId2"/>
    <sheet name="加算減算自己点検シート" sheetId="24" r:id="rId3"/>
    <sheet name="事業状況調査P1" sheetId="11" r:id="rId4"/>
    <sheet name="事業状況調査P2" sheetId="12" r:id="rId5"/>
    <sheet name="事業状況調査P3" sheetId="13" r:id="rId6"/>
    <sheet name="事業状況調査P4" sheetId="14" r:id="rId7"/>
    <sheet name="認知症対応型共同生活介護（1枚用）" sheetId="25" r:id="rId8"/>
    <sheet name="【記載例】認知症対応型共同生活介護" sheetId="29" r:id="rId9"/>
    <sheet name="シフト記号表（勤務時間帯） " sheetId="26" r:id="rId10"/>
    <sheet name="【記載例】シフト記号表（勤務時間帯）" sheetId="30" r:id="rId11"/>
    <sheet name="記入方法 " sheetId="27" r:id="rId12"/>
    <sheet name="プルダウン・リスト " sheetId="28" r:id="rId13"/>
  </sheets>
  <externalReferences>
    <externalReference r:id="rId14"/>
  </externalReferences>
  <definedNames>
    <definedName name="【記載例】シフト記号" localSheetId="9">'シフト記号表（勤務時間帯） '!$C$6:$C$47</definedName>
    <definedName name="【記載例】シフト記号">'[1]【記載例】シフト記号表（勤務時間帯）'!$C$6:$C$47</definedName>
    <definedName name="_xlnm.Print_Area" localSheetId="10">'【記載例】シフト記号表（勤務時間帯）'!$B$1:$AB$52</definedName>
    <definedName name="_xlnm.Print_Area" localSheetId="8">【記載例】認知症対応型共同生活介護!$A$1:$BI$75</definedName>
    <definedName name="_xlnm.Print_Area" localSheetId="9">'シフト記号表（勤務時間帯） '!$B$1:$AB$52</definedName>
    <definedName name="_xlnm.Print_Area" localSheetId="2">加算減算自己点検シート!$A$1:$E$243</definedName>
    <definedName name="_xlnm.Print_Area" localSheetId="11">'記入方法 '!$B$1:$Q$84</definedName>
    <definedName name="_xlnm.Print_Area" localSheetId="6">事業状況調査P4!$A$1:$Y$29</definedName>
    <definedName name="_xlnm.Print_Area" localSheetId="1">自己点検シート【グループホーム】!$A$1:$I$155</definedName>
    <definedName name="_xlnm.Print_Area" localSheetId="7">'認知症対応型共同生活介護（1枚用）'!$A$1:$BI$75</definedName>
    <definedName name="_xlnm.Print_Area" localSheetId="0">表紙!$A$2:$K$21</definedName>
    <definedName name="_xlnm.Print_Titles" localSheetId="2">加算減算自己点検シート!$3:$3</definedName>
    <definedName name="_xlnm.Print_Titles" localSheetId="1">自己点検シート【グループホーム】!$3:$4</definedName>
    <definedName name="_xlnm.Print_Titles" localSheetId="7">'認知症対応型共同生活介護（1枚用）'!$1:$20</definedName>
    <definedName name="シフト記号表">'シフト記号表（勤務時間帯） '!$C$6:$C$47</definedName>
    <definedName name="介護従業者">#REF!</definedName>
    <definedName name="管理者">#REF!</definedName>
    <definedName name="計画作成担当者">#REF!</definedName>
    <definedName name="職種">#REF!</definedName>
  </definedNames>
  <calcPr calcId="191029"/>
</workbook>
</file>

<file path=xl/calcChain.xml><?xml version="1.0" encoding="utf-8"?>
<calcChain xmlns="http://schemas.openxmlformats.org/spreadsheetml/2006/main">
  <c r="D47" i="30" l="1"/>
  <c r="T46" i="30"/>
  <c r="R46" i="30"/>
  <c r="X46" i="30" s="1"/>
  <c r="Z46" i="30" s="1"/>
  <c r="P46" i="30"/>
  <c r="N46" i="30"/>
  <c r="L46" i="30"/>
  <c r="T45" i="30"/>
  <c r="R45" i="30"/>
  <c r="X45" i="30" s="1"/>
  <c r="P45" i="30"/>
  <c r="N45" i="30"/>
  <c r="L45" i="30"/>
  <c r="L47" i="30" s="1"/>
  <c r="D44" i="30"/>
  <c r="X43" i="30"/>
  <c r="Z43" i="30" s="1"/>
  <c r="T43" i="30"/>
  <c r="R43" i="30"/>
  <c r="P43" i="30"/>
  <c r="N43" i="30"/>
  <c r="L43" i="30"/>
  <c r="X42" i="30"/>
  <c r="T42" i="30"/>
  <c r="R42" i="30"/>
  <c r="P42" i="30"/>
  <c r="N42" i="30"/>
  <c r="L42" i="30"/>
  <c r="L44" i="30" s="1"/>
  <c r="D41" i="30"/>
  <c r="P40" i="30"/>
  <c r="T40" i="30" s="1"/>
  <c r="N40" i="30"/>
  <c r="L40" i="30"/>
  <c r="P39" i="30"/>
  <c r="T39" i="30" s="1"/>
  <c r="N39" i="30"/>
  <c r="R39" i="30" s="1"/>
  <c r="L39" i="30"/>
  <c r="L41" i="30" s="1"/>
  <c r="D38" i="30"/>
  <c r="D37" i="30"/>
  <c r="D36" i="30"/>
  <c r="D35" i="30"/>
  <c r="D34" i="30"/>
  <c r="D33" i="30"/>
  <c r="D32" i="30"/>
  <c r="D31" i="30"/>
  <c r="D30" i="30"/>
  <c r="D29" i="30"/>
  <c r="D28" i="30"/>
  <c r="D27" i="30"/>
  <c r="D26" i="30"/>
  <c r="D25" i="30"/>
  <c r="D24" i="30"/>
  <c r="D23" i="30"/>
  <c r="X22" i="30"/>
  <c r="Z22" i="30" s="1"/>
  <c r="T22" i="30"/>
  <c r="R22" i="30"/>
  <c r="P22" i="30"/>
  <c r="N22" i="30"/>
  <c r="L22" i="30"/>
  <c r="D22" i="30"/>
  <c r="X21" i="30"/>
  <c r="Z21" i="30" s="1"/>
  <c r="T21" i="30"/>
  <c r="R21" i="30"/>
  <c r="P21" i="30"/>
  <c r="N21" i="30"/>
  <c r="L21" i="30"/>
  <c r="D21" i="30"/>
  <c r="X20" i="30"/>
  <c r="Z20" i="30" s="1"/>
  <c r="T20" i="30"/>
  <c r="R20" i="30"/>
  <c r="P20" i="30"/>
  <c r="N20" i="30"/>
  <c r="L20" i="30"/>
  <c r="D20" i="30"/>
  <c r="X19" i="30"/>
  <c r="Z19" i="30" s="1"/>
  <c r="T19" i="30"/>
  <c r="R19" i="30"/>
  <c r="P19" i="30"/>
  <c r="N19" i="30"/>
  <c r="L19" i="30"/>
  <c r="D19" i="30"/>
  <c r="X18" i="30"/>
  <c r="Z18" i="30" s="1"/>
  <c r="T18" i="30"/>
  <c r="R18" i="30"/>
  <c r="P18" i="30"/>
  <c r="N18" i="30"/>
  <c r="L18" i="30"/>
  <c r="D18" i="30"/>
  <c r="X17" i="30"/>
  <c r="Z17" i="30" s="1"/>
  <c r="T17" i="30"/>
  <c r="R17" i="30"/>
  <c r="P17" i="30"/>
  <c r="N17" i="30"/>
  <c r="L17" i="30"/>
  <c r="D17" i="30"/>
  <c r="X16" i="30"/>
  <c r="Z16" i="30" s="1"/>
  <c r="T16" i="30"/>
  <c r="R16" i="30"/>
  <c r="P16" i="30"/>
  <c r="N16" i="30"/>
  <c r="L16" i="30"/>
  <c r="D16" i="30"/>
  <c r="X15" i="30"/>
  <c r="AS31" i="29" s="1"/>
  <c r="T15" i="30"/>
  <c r="R15" i="30"/>
  <c r="P15" i="30"/>
  <c r="N15" i="30"/>
  <c r="L15" i="30"/>
  <c r="D15" i="30"/>
  <c r="X14" i="30"/>
  <c r="AR31" i="29" s="1"/>
  <c r="T14" i="30"/>
  <c r="R14" i="30"/>
  <c r="P14" i="30"/>
  <c r="N14" i="30"/>
  <c r="L14" i="30"/>
  <c r="D14" i="30"/>
  <c r="X13" i="30"/>
  <c r="T13" i="30"/>
  <c r="R13" i="30"/>
  <c r="P13" i="30"/>
  <c r="N13" i="30"/>
  <c r="L13" i="30"/>
  <c r="D13" i="30"/>
  <c r="X12" i="30"/>
  <c r="T12" i="30"/>
  <c r="R12" i="30"/>
  <c r="P12" i="30"/>
  <c r="N12" i="30"/>
  <c r="L12" i="30"/>
  <c r="D12" i="30"/>
  <c r="X11" i="30"/>
  <c r="T11" i="30"/>
  <c r="R11" i="30"/>
  <c r="P11" i="30"/>
  <c r="N11" i="30"/>
  <c r="L11" i="30"/>
  <c r="D11" i="30"/>
  <c r="X10" i="30"/>
  <c r="T10" i="30"/>
  <c r="R10" i="30"/>
  <c r="P10" i="30"/>
  <c r="N10" i="30"/>
  <c r="L10" i="30"/>
  <c r="D10" i="30"/>
  <c r="X9" i="30"/>
  <c r="Z9" i="30" s="1"/>
  <c r="T9" i="30"/>
  <c r="R9" i="30"/>
  <c r="P9" i="30"/>
  <c r="N9" i="30"/>
  <c r="L9" i="30"/>
  <c r="D9" i="30"/>
  <c r="X8" i="30"/>
  <c r="T8" i="30"/>
  <c r="R8" i="30"/>
  <c r="P8" i="30"/>
  <c r="N8" i="30"/>
  <c r="L8" i="30"/>
  <c r="D8" i="30"/>
  <c r="X7" i="30"/>
  <c r="AN34" i="29" s="1"/>
  <c r="T7" i="30"/>
  <c r="R7" i="30"/>
  <c r="P7" i="30"/>
  <c r="N7" i="30"/>
  <c r="L7" i="30"/>
  <c r="D7" i="30"/>
  <c r="X6" i="30"/>
  <c r="AL43" i="29" s="1"/>
  <c r="T6" i="30"/>
  <c r="R6" i="30"/>
  <c r="P6" i="30"/>
  <c r="N6" i="30"/>
  <c r="L6" i="30"/>
  <c r="D6" i="30"/>
  <c r="AY68" i="29"/>
  <c r="AX68" i="29"/>
  <c r="AW68" i="29"/>
  <c r="AV68" i="29"/>
  <c r="AT68" i="29"/>
  <c r="AS68" i="29"/>
  <c r="AQ68" i="29"/>
  <c r="AP68" i="29"/>
  <c r="AO68" i="29"/>
  <c r="AM68" i="29"/>
  <c r="AL68" i="29"/>
  <c r="AJ68" i="29"/>
  <c r="AI68" i="29"/>
  <c r="AH68" i="29"/>
  <c r="AF68" i="29"/>
  <c r="AE68" i="29"/>
  <c r="AC68" i="29"/>
  <c r="AB68" i="29"/>
  <c r="AA68" i="29"/>
  <c r="Y68" i="29"/>
  <c r="X68" i="29"/>
  <c r="V68" i="29"/>
  <c r="U68" i="29"/>
  <c r="G68" i="29"/>
  <c r="AY67" i="29"/>
  <c r="AX67" i="29"/>
  <c r="AW67" i="29"/>
  <c r="AV67" i="29"/>
  <c r="AT67" i="29"/>
  <c r="AS67" i="29"/>
  <c r="AQ67" i="29"/>
  <c r="AP67" i="29"/>
  <c r="AO67" i="29"/>
  <c r="AM67" i="29"/>
  <c r="AL67" i="29"/>
  <c r="AJ67" i="29"/>
  <c r="AI67" i="29"/>
  <c r="AH67" i="29"/>
  <c r="AF67" i="29"/>
  <c r="AE67" i="29"/>
  <c r="AC67" i="29"/>
  <c r="AB67" i="29"/>
  <c r="AA67" i="29"/>
  <c r="Y67" i="29"/>
  <c r="X67" i="29"/>
  <c r="V67" i="29"/>
  <c r="U67" i="29"/>
  <c r="F67" i="29"/>
  <c r="AY65" i="29"/>
  <c r="AX65" i="29"/>
  <c r="AW65" i="29"/>
  <c r="AV65" i="29"/>
  <c r="AU65" i="29"/>
  <c r="AT65" i="29"/>
  <c r="AS65" i="29"/>
  <c r="AO65" i="29"/>
  <c r="AN65" i="29"/>
  <c r="AM65" i="29"/>
  <c r="AL65" i="29"/>
  <c r="AH65" i="29"/>
  <c r="AG65" i="29"/>
  <c r="AF65" i="29"/>
  <c r="AE65" i="29"/>
  <c r="AA65" i="29"/>
  <c r="Z65" i="29"/>
  <c r="Y65" i="29"/>
  <c r="X65" i="29"/>
  <c r="G65" i="29"/>
  <c r="AY64" i="29"/>
  <c r="AX64" i="29"/>
  <c r="AW64" i="29"/>
  <c r="AV64" i="29"/>
  <c r="AU64" i="29"/>
  <c r="AT64" i="29"/>
  <c r="AS64" i="29"/>
  <c r="AQ64" i="29"/>
  <c r="AO64" i="29"/>
  <c r="AN64" i="29"/>
  <c r="AM64" i="29"/>
  <c r="AL64" i="29"/>
  <c r="AI64" i="29"/>
  <c r="AH64" i="29"/>
  <c r="AG64" i="29"/>
  <c r="AF64" i="29"/>
  <c r="AE64" i="29"/>
  <c r="AA64" i="29"/>
  <c r="Z64" i="29"/>
  <c r="Y64" i="29"/>
  <c r="X64" i="29"/>
  <c r="F64" i="29"/>
  <c r="AY62" i="29"/>
  <c r="AX62" i="29"/>
  <c r="AW62" i="29"/>
  <c r="AU62" i="29"/>
  <c r="AT62" i="29"/>
  <c r="AS62" i="29"/>
  <c r="AN62" i="29"/>
  <c r="AM62" i="29"/>
  <c r="AL62" i="29"/>
  <c r="AG62" i="29"/>
  <c r="AF62" i="29"/>
  <c r="AE62" i="29"/>
  <c r="Z62" i="29"/>
  <c r="Y62" i="29"/>
  <c r="X62" i="29"/>
  <c r="G62" i="29"/>
  <c r="AY61" i="29"/>
  <c r="AX61" i="29"/>
  <c r="AW61" i="29"/>
  <c r="AU61" i="29"/>
  <c r="AT61" i="29"/>
  <c r="AS61" i="29"/>
  <c r="AN61" i="29"/>
  <c r="AM61" i="29"/>
  <c r="AL61" i="29"/>
  <c r="AG61" i="29"/>
  <c r="AF61" i="29"/>
  <c r="AE61" i="29"/>
  <c r="Z61" i="29"/>
  <c r="Y61" i="29"/>
  <c r="X61" i="29"/>
  <c r="F61" i="29"/>
  <c r="AY59" i="29"/>
  <c r="AX59" i="29"/>
  <c r="AW59" i="29"/>
  <c r="AV59" i="29"/>
  <c r="AT59" i="29"/>
  <c r="AS59" i="29"/>
  <c r="AR59" i="29"/>
  <c r="AQ59" i="29"/>
  <c r="AO59" i="29"/>
  <c r="AM59" i="29"/>
  <c r="AL59" i="29"/>
  <c r="AK59" i="29"/>
  <c r="AJ59" i="29"/>
  <c r="AH59" i="29"/>
  <c r="AF59" i="29"/>
  <c r="AE59" i="29"/>
  <c r="AD59" i="29"/>
  <c r="AC59" i="29"/>
  <c r="AA59" i="29"/>
  <c r="Y59" i="29"/>
  <c r="X59" i="29"/>
  <c r="W59" i="29"/>
  <c r="V59" i="29"/>
  <c r="G59" i="29"/>
  <c r="AY58" i="29"/>
  <c r="AX58" i="29"/>
  <c r="AW58" i="29"/>
  <c r="AV58" i="29"/>
  <c r="AT58" i="29"/>
  <c r="AS58" i="29"/>
  <c r="AR58" i="29"/>
  <c r="AQ58" i="29"/>
  <c r="AO58" i="29"/>
  <c r="AM58" i="29"/>
  <c r="AL58" i="29"/>
  <c r="AK58" i="29"/>
  <c r="AJ58" i="29"/>
  <c r="AH58" i="29"/>
  <c r="AF58" i="29"/>
  <c r="AE58" i="29"/>
  <c r="AD58" i="29"/>
  <c r="AC58" i="29"/>
  <c r="AA58" i="29"/>
  <c r="Y58" i="29"/>
  <c r="X58" i="29"/>
  <c r="W58" i="29"/>
  <c r="V58" i="29"/>
  <c r="U58" i="29"/>
  <c r="F58" i="29"/>
  <c r="AY56" i="29"/>
  <c r="AX56" i="29"/>
  <c r="AW56" i="29"/>
  <c r="AV56" i="29"/>
  <c r="AU56" i="29"/>
  <c r="AS56" i="29"/>
  <c r="AR56" i="29"/>
  <c r="AP56" i="29"/>
  <c r="AO56" i="29"/>
  <c r="AN56" i="29"/>
  <c r="AL56" i="29"/>
  <c r="AK56" i="29"/>
  <c r="AI56" i="29"/>
  <c r="AH56" i="29"/>
  <c r="AG56" i="29"/>
  <c r="AE56" i="29"/>
  <c r="AD56" i="29"/>
  <c r="AB56" i="29"/>
  <c r="AA56" i="29"/>
  <c r="Z56" i="29"/>
  <c r="X56" i="29"/>
  <c r="W56" i="29"/>
  <c r="U56" i="29"/>
  <c r="G56" i="29"/>
  <c r="AY55" i="29"/>
  <c r="AX55" i="29"/>
  <c r="AW55" i="29"/>
  <c r="AV55" i="29"/>
  <c r="AU55" i="29"/>
  <c r="AS55" i="29"/>
  <c r="AR55" i="29"/>
  <c r="AP55" i="29"/>
  <c r="AO55" i="29"/>
  <c r="AN55" i="29"/>
  <c r="AL55" i="29"/>
  <c r="AK55" i="29"/>
  <c r="AI55" i="29"/>
  <c r="AH55" i="29"/>
  <c r="AG55" i="29"/>
  <c r="AE55" i="29"/>
  <c r="AD55" i="29"/>
  <c r="AB55" i="29"/>
  <c r="AA55" i="29"/>
  <c r="Z55" i="29"/>
  <c r="X55" i="29"/>
  <c r="W55" i="29"/>
  <c r="U55" i="29"/>
  <c r="F55" i="29"/>
  <c r="AY53" i="29"/>
  <c r="AX53" i="29"/>
  <c r="AW53" i="29"/>
  <c r="AU53" i="29"/>
  <c r="AT53" i="29"/>
  <c r="AR53" i="29"/>
  <c r="AQ53" i="29"/>
  <c r="AP53" i="29"/>
  <c r="AN53" i="29"/>
  <c r="AM53" i="29"/>
  <c r="AK53" i="29"/>
  <c r="AJ53" i="29"/>
  <c r="AI53" i="29"/>
  <c r="AG53" i="29"/>
  <c r="AF53" i="29"/>
  <c r="AD53" i="29"/>
  <c r="AC53" i="29"/>
  <c r="AB53" i="29"/>
  <c r="Z53" i="29"/>
  <c r="Y53" i="29"/>
  <c r="W53" i="29"/>
  <c r="V53" i="29"/>
  <c r="U53" i="29"/>
  <c r="G53" i="29"/>
  <c r="AY52" i="29"/>
  <c r="AX52" i="29"/>
  <c r="AW52" i="29"/>
  <c r="AU52" i="29"/>
  <c r="AT52" i="29"/>
  <c r="AR52" i="29"/>
  <c r="AQ52" i="29"/>
  <c r="AP52" i="29"/>
  <c r="AN52" i="29"/>
  <c r="AM52" i="29"/>
  <c r="AK52" i="29"/>
  <c r="AJ52" i="29"/>
  <c r="AI52" i="29"/>
  <c r="AG52" i="29"/>
  <c r="AF52" i="29"/>
  <c r="AE52" i="29"/>
  <c r="AD52" i="29"/>
  <c r="AC52" i="29"/>
  <c r="AB52" i="29"/>
  <c r="Z52" i="29"/>
  <c r="Y52" i="29"/>
  <c r="W52" i="29"/>
  <c r="V52" i="29"/>
  <c r="U52" i="29"/>
  <c r="F52" i="29"/>
  <c r="AY50" i="29"/>
  <c r="AX50" i="29"/>
  <c r="AW50" i="29"/>
  <c r="AV50" i="29"/>
  <c r="AU50" i="29"/>
  <c r="AR50" i="29"/>
  <c r="AQ50" i="29"/>
  <c r="AP50" i="29"/>
  <c r="AO50" i="29"/>
  <c r="AN50" i="29"/>
  <c r="AK50" i="29"/>
  <c r="AJ50" i="29"/>
  <c r="AI50" i="29"/>
  <c r="AH50" i="29"/>
  <c r="AG50" i="29"/>
  <c r="AD50" i="29"/>
  <c r="AC50" i="29"/>
  <c r="AB50" i="29"/>
  <c r="AA50" i="29"/>
  <c r="Z50" i="29"/>
  <c r="W50" i="29"/>
  <c r="V50" i="29"/>
  <c r="U50" i="29"/>
  <c r="G50" i="29"/>
  <c r="AY49" i="29"/>
  <c r="AX49" i="29"/>
  <c r="AW49" i="29"/>
  <c r="AV49" i="29"/>
  <c r="AU49" i="29"/>
  <c r="AR49" i="29"/>
  <c r="AQ49" i="29"/>
  <c r="AP49" i="29"/>
  <c r="AO49" i="29"/>
  <c r="AN49" i="29"/>
  <c r="AK49" i="29"/>
  <c r="AJ49" i="29"/>
  <c r="AI49" i="29"/>
  <c r="AH49" i="29"/>
  <c r="AG49" i="29"/>
  <c r="AD49" i="29"/>
  <c r="AC49" i="29"/>
  <c r="AB49" i="29"/>
  <c r="AA49" i="29"/>
  <c r="Z49" i="29"/>
  <c r="W49" i="29"/>
  <c r="V49" i="29"/>
  <c r="U49" i="29"/>
  <c r="F49" i="29"/>
  <c r="AY47" i="29"/>
  <c r="AX47" i="29"/>
  <c r="AW47" i="29"/>
  <c r="AS47" i="29"/>
  <c r="AP47" i="29"/>
  <c r="AO47" i="29"/>
  <c r="AK47" i="29"/>
  <c r="AD47" i="29"/>
  <c r="AC47" i="29"/>
  <c r="Y47" i="29"/>
  <c r="X47" i="29"/>
  <c r="G47" i="29"/>
  <c r="AY46" i="29"/>
  <c r="AX46" i="29"/>
  <c r="AW46" i="29"/>
  <c r="AS46" i="29"/>
  <c r="AP46" i="29"/>
  <c r="AO46" i="29"/>
  <c r="AK46" i="29"/>
  <c r="AG46" i="29"/>
  <c r="AD46" i="29"/>
  <c r="AC46" i="29"/>
  <c r="Y46" i="29"/>
  <c r="X46" i="29"/>
  <c r="F46" i="29"/>
  <c r="AY44" i="29"/>
  <c r="AX44" i="29"/>
  <c r="AW44" i="29"/>
  <c r="AT44" i="29"/>
  <c r="AR44" i="29"/>
  <c r="AO44" i="29"/>
  <c r="AK44" i="29"/>
  <c r="AG44" i="29"/>
  <c r="AC44" i="29"/>
  <c r="AA44" i="29"/>
  <c r="V44" i="29"/>
  <c r="G44" i="29"/>
  <c r="AY43" i="29"/>
  <c r="AX43" i="29"/>
  <c r="AW43" i="29"/>
  <c r="AT43" i="29"/>
  <c r="AR43" i="29"/>
  <c r="AO43" i="29"/>
  <c r="AK43" i="29"/>
  <c r="AG43" i="29"/>
  <c r="AD43" i="29"/>
  <c r="AC43" i="29"/>
  <c r="AA43" i="29"/>
  <c r="V43" i="29"/>
  <c r="F43" i="29"/>
  <c r="AY41" i="29"/>
  <c r="AX41" i="29"/>
  <c r="AW41" i="29"/>
  <c r="AV41" i="29"/>
  <c r="AQ41" i="29"/>
  <c r="AM41" i="29"/>
  <c r="AJ41" i="29"/>
  <c r="AE41" i="29"/>
  <c r="AD41" i="29"/>
  <c r="Z41" i="29"/>
  <c r="U41" i="29"/>
  <c r="G41" i="29"/>
  <c r="AY40" i="29"/>
  <c r="AX40" i="29"/>
  <c r="AW40" i="29"/>
  <c r="AV40" i="29"/>
  <c r="AQ40" i="29"/>
  <c r="AM40" i="29"/>
  <c r="AJ40" i="29"/>
  <c r="AI40" i="29"/>
  <c r="AE40" i="29"/>
  <c r="AD40" i="29"/>
  <c r="Z40" i="29"/>
  <c r="U40" i="29"/>
  <c r="F40" i="29"/>
  <c r="AY38" i="29"/>
  <c r="AX38" i="29"/>
  <c r="AW38" i="29"/>
  <c r="AV38" i="29"/>
  <c r="AS38" i="29"/>
  <c r="AN38" i="29"/>
  <c r="AI38" i="29"/>
  <c r="AF38" i="29"/>
  <c r="AB38" i="29"/>
  <c r="X38" i="29"/>
  <c r="V38" i="29"/>
  <c r="G38" i="29"/>
  <c r="AY37" i="29"/>
  <c r="AX37" i="29"/>
  <c r="AW37" i="29"/>
  <c r="AV37" i="29"/>
  <c r="AS37" i="29"/>
  <c r="AN37" i="29"/>
  <c r="AI37" i="29"/>
  <c r="AF37" i="29"/>
  <c r="AB37" i="29"/>
  <c r="X37" i="29"/>
  <c r="V37" i="29"/>
  <c r="F37" i="29"/>
  <c r="AY35" i="29"/>
  <c r="AX35" i="29"/>
  <c r="AW35" i="29"/>
  <c r="AR35" i="29"/>
  <c r="AQ35" i="29"/>
  <c r="AL35" i="29"/>
  <c r="AJ35" i="29"/>
  <c r="AH35" i="29"/>
  <c r="AG35" i="29"/>
  <c r="AA35" i="29"/>
  <c r="W35" i="29"/>
  <c r="G35" i="29"/>
  <c r="AY34" i="29"/>
  <c r="AX34" i="29"/>
  <c r="AW34" i="29"/>
  <c r="AR34" i="29"/>
  <c r="AQ34" i="29"/>
  <c r="AL34" i="29"/>
  <c r="AK34" i="29"/>
  <c r="AJ34" i="29"/>
  <c r="AH34" i="29"/>
  <c r="AG34" i="29"/>
  <c r="AF34" i="29"/>
  <c r="AA34" i="29"/>
  <c r="X34" i="29"/>
  <c r="W34" i="29"/>
  <c r="F34" i="29"/>
  <c r="AY32" i="29"/>
  <c r="AX32" i="29"/>
  <c r="AW32" i="29"/>
  <c r="AU32" i="29"/>
  <c r="AT32" i="29"/>
  <c r="AN32" i="29"/>
  <c r="AI32" i="29"/>
  <c r="AF32" i="29"/>
  <c r="AB32" i="29"/>
  <c r="Y32" i="29"/>
  <c r="U32" i="29"/>
  <c r="G32" i="29"/>
  <c r="AY31" i="29"/>
  <c r="AX31" i="29"/>
  <c r="AW31" i="29"/>
  <c r="AV31" i="29"/>
  <c r="AU31" i="29"/>
  <c r="AT31" i="29"/>
  <c r="AO31" i="29"/>
  <c r="AN31" i="29"/>
  <c r="AK31" i="29"/>
  <c r="AJ31" i="29"/>
  <c r="AI31" i="29"/>
  <c r="AF31" i="29"/>
  <c r="AC31" i="29"/>
  <c r="AB31" i="29"/>
  <c r="Z31" i="29"/>
  <c r="Y31" i="29"/>
  <c r="V31" i="29"/>
  <c r="U31" i="29"/>
  <c r="F31" i="29"/>
  <c r="AY29" i="29"/>
  <c r="AX29" i="29"/>
  <c r="AW29" i="29"/>
  <c r="AU29" i="29"/>
  <c r="AP29" i="29"/>
  <c r="AM29" i="29"/>
  <c r="AL29" i="29"/>
  <c r="AH29" i="29"/>
  <c r="AE29" i="29"/>
  <c r="Z29" i="29"/>
  <c r="W29" i="29"/>
  <c r="G29" i="29"/>
  <c r="AY28" i="29"/>
  <c r="AX28" i="29"/>
  <c r="AW28" i="29"/>
  <c r="AV28" i="29"/>
  <c r="AU28" i="29"/>
  <c r="AS28" i="29"/>
  <c r="AR28" i="29"/>
  <c r="AQ28" i="29"/>
  <c r="AP28" i="29"/>
  <c r="AN28" i="29"/>
  <c r="AM28" i="29"/>
  <c r="AL28" i="29"/>
  <c r="AK28" i="29"/>
  <c r="AJ28" i="29"/>
  <c r="AI28" i="29"/>
  <c r="AH28" i="29"/>
  <c r="AG28" i="29"/>
  <c r="AF28" i="29"/>
  <c r="AE28" i="29"/>
  <c r="AD28" i="29"/>
  <c r="AC28" i="29"/>
  <c r="AB28" i="29"/>
  <c r="AA28" i="29"/>
  <c r="Z28" i="29"/>
  <c r="Y28" i="29"/>
  <c r="X28" i="29"/>
  <c r="W28" i="29"/>
  <c r="U28" i="29"/>
  <c r="F28" i="29"/>
  <c r="B28" i="29"/>
  <c r="B31" i="29" s="1"/>
  <c r="B34" i="29" s="1"/>
  <c r="B37" i="29" s="1"/>
  <c r="B40" i="29" s="1"/>
  <c r="B43" i="29" s="1"/>
  <c r="B46" i="29" s="1"/>
  <c r="B49" i="29" s="1"/>
  <c r="B52" i="29" s="1"/>
  <c r="B55" i="29" s="1"/>
  <c r="B58" i="29" s="1"/>
  <c r="B61" i="29" s="1"/>
  <c r="B64" i="29" s="1"/>
  <c r="B67" i="29" s="1"/>
  <c r="AY26" i="29"/>
  <c r="AX26" i="29"/>
  <c r="AW26" i="29"/>
  <c r="AV26" i="29"/>
  <c r="AU26" i="29"/>
  <c r="AT26" i="29"/>
  <c r="AS26" i="29"/>
  <c r="AR26" i="29"/>
  <c r="AQ26" i="29"/>
  <c r="AP26" i="29"/>
  <c r="AO26" i="29"/>
  <c r="AN26" i="29"/>
  <c r="AM26" i="29"/>
  <c r="AL26" i="29"/>
  <c r="AK26" i="29"/>
  <c r="AJ26" i="29"/>
  <c r="AI26" i="29"/>
  <c r="AH26" i="29"/>
  <c r="AG26" i="29"/>
  <c r="AF26" i="29"/>
  <c r="AE26" i="29"/>
  <c r="AD26" i="29"/>
  <c r="AC26" i="29"/>
  <c r="AB26" i="29"/>
  <c r="AA26" i="29"/>
  <c r="Z26" i="29"/>
  <c r="Y26" i="29"/>
  <c r="X26" i="29"/>
  <c r="W26" i="29"/>
  <c r="V26" i="29"/>
  <c r="AZ26" i="29" s="1"/>
  <c r="BB26" i="29" s="1"/>
  <c r="U26" i="29"/>
  <c r="G26" i="29"/>
  <c r="AY25" i="29"/>
  <c r="AX25" i="29"/>
  <c r="AW25" i="29"/>
  <c r="AV25" i="29"/>
  <c r="AU25" i="29"/>
  <c r="AT25" i="29"/>
  <c r="AS25" i="29"/>
  <c r="AR25" i="29"/>
  <c r="AQ25" i="29"/>
  <c r="AP25" i="29"/>
  <c r="AO25" i="29"/>
  <c r="AN25" i="29"/>
  <c r="AM25" i="29"/>
  <c r="AL25" i="29"/>
  <c r="AK25" i="29"/>
  <c r="AJ25" i="29"/>
  <c r="AI25" i="29"/>
  <c r="AH25" i="29"/>
  <c r="AG25" i="29"/>
  <c r="AF25" i="29"/>
  <c r="AE25" i="29"/>
  <c r="AD25" i="29"/>
  <c r="AC25" i="29"/>
  <c r="AB25" i="29"/>
  <c r="AA25" i="29"/>
  <c r="Z25" i="29"/>
  <c r="Y25" i="29"/>
  <c r="X25" i="29"/>
  <c r="AZ25" i="29" s="1"/>
  <c r="BB25" i="29" s="1"/>
  <c r="W25" i="29"/>
  <c r="V25" i="29"/>
  <c r="U25" i="29"/>
  <c r="F25" i="29"/>
  <c r="B25" i="29"/>
  <c r="AY23" i="29"/>
  <c r="AX23" i="29"/>
  <c r="AW23" i="29"/>
  <c r="AV23" i="29"/>
  <c r="AP23" i="29"/>
  <c r="AO23" i="29"/>
  <c r="AI23" i="29"/>
  <c r="AG23" i="29"/>
  <c r="AC23" i="29"/>
  <c r="AA23" i="29"/>
  <c r="X23" i="29"/>
  <c r="G23" i="29"/>
  <c r="AY22" i="29"/>
  <c r="AX22" i="29"/>
  <c r="AW22" i="29"/>
  <c r="AV22" i="29"/>
  <c r="AU22" i="29"/>
  <c r="AT22" i="29"/>
  <c r="AS22" i="29"/>
  <c r="AR22" i="29"/>
  <c r="AQ22" i="29"/>
  <c r="AP22" i="29"/>
  <c r="AO22" i="29"/>
  <c r="AN22" i="29"/>
  <c r="AM22" i="29"/>
  <c r="AL22" i="29"/>
  <c r="AK22" i="29"/>
  <c r="AJ22" i="29"/>
  <c r="AI22" i="29"/>
  <c r="AH22" i="29"/>
  <c r="AG22" i="29"/>
  <c r="AF22" i="29"/>
  <c r="AE22" i="29"/>
  <c r="AD22" i="29"/>
  <c r="AC22" i="29"/>
  <c r="AB22" i="29"/>
  <c r="AA22" i="29"/>
  <c r="Z22" i="29"/>
  <c r="Y22" i="29"/>
  <c r="X22" i="29"/>
  <c r="W22" i="29"/>
  <c r="V22" i="29"/>
  <c r="U22" i="29"/>
  <c r="AZ22" i="29" s="1"/>
  <c r="BB22" i="29" s="1"/>
  <c r="F22" i="29"/>
  <c r="AY72" i="29" s="1"/>
  <c r="AX20" i="29"/>
  <c r="AW20" i="29"/>
  <c r="AS20" i="29"/>
  <c r="AO20" i="29"/>
  <c r="AK20" i="29"/>
  <c r="AG20" i="29"/>
  <c r="AC20" i="29"/>
  <c r="Y20" i="29"/>
  <c r="U20" i="29"/>
  <c r="AX19" i="29"/>
  <c r="AW19" i="29"/>
  <c r="AV19" i="29"/>
  <c r="AV20" i="29" s="1"/>
  <c r="AT19" i="29"/>
  <c r="AT20" i="29" s="1"/>
  <c r="AS19" i="29"/>
  <c r="AR19" i="29"/>
  <c r="AR20" i="29" s="1"/>
  <c r="AO19" i="29"/>
  <c r="AN19" i="29"/>
  <c r="AN20" i="29" s="1"/>
  <c r="AL19" i="29"/>
  <c r="AL20" i="29" s="1"/>
  <c r="AK19" i="29"/>
  <c r="AJ19" i="29"/>
  <c r="AJ20" i="29" s="1"/>
  <c r="AG19" i="29"/>
  <c r="AF19" i="29"/>
  <c r="AF20" i="29" s="1"/>
  <c r="AD19" i="29"/>
  <c r="AD20" i="29" s="1"/>
  <c r="AC19" i="29"/>
  <c r="AB19" i="29"/>
  <c r="AB20" i="29" s="1"/>
  <c r="Y19" i="29"/>
  <c r="X19" i="29"/>
  <c r="X20" i="29" s="1"/>
  <c r="V19" i="29"/>
  <c r="V20" i="29" s="1"/>
  <c r="U19" i="29"/>
  <c r="AY18" i="29"/>
  <c r="AY19" i="29" s="1"/>
  <c r="AY20" i="29" s="1"/>
  <c r="AX18" i="29"/>
  <c r="AW18" i="29"/>
  <c r="AZ16" i="29"/>
  <c r="BC8" i="29"/>
  <c r="AD2" i="29"/>
  <c r="AQ19" i="29" s="1"/>
  <c r="AQ20" i="29" s="1"/>
  <c r="D6" i="26"/>
  <c r="L6" i="26"/>
  <c r="R6" i="26"/>
  <c r="X6" i="26" s="1"/>
  <c r="Z6" i="26" s="1"/>
  <c r="T6" i="26"/>
  <c r="D7" i="26"/>
  <c r="L7" i="26"/>
  <c r="N7" i="26"/>
  <c r="P7" i="26"/>
  <c r="R7" i="26"/>
  <c r="X7" i="26" s="1"/>
  <c r="Z7" i="26" s="1"/>
  <c r="T7" i="26"/>
  <c r="D8" i="26"/>
  <c r="L8" i="26"/>
  <c r="N8" i="26"/>
  <c r="P8" i="26"/>
  <c r="R8" i="26"/>
  <c r="X8" i="26" s="1"/>
  <c r="Z8" i="26" s="1"/>
  <c r="T8" i="26"/>
  <c r="D9" i="26"/>
  <c r="L9" i="26"/>
  <c r="N9" i="26"/>
  <c r="P9" i="26"/>
  <c r="R9" i="26"/>
  <c r="X9" i="26" s="1"/>
  <c r="Z9" i="26" s="1"/>
  <c r="T9" i="26"/>
  <c r="D10" i="26"/>
  <c r="L10" i="26"/>
  <c r="N10" i="26"/>
  <c r="P10" i="26"/>
  <c r="R10" i="26"/>
  <c r="X10" i="26" s="1"/>
  <c r="Z10" i="26" s="1"/>
  <c r="T10" i="26"/>
  <c r="D11" i="26"/>
  <c r="L11" i="26"/>
  <c r="N11" i="26"/>
  <c r="P11" i="26"/>
  <c r="R11" i="26"/>
  <c r="X11" i="26" s="1"/>
  <c r="Z11" i="26" s="1"/>
  <c r="T11" i="26"/>
  <c r="D12" i="26"/>
  <c r="L12" i="26"/>
  <c r="N12" i="26"/>
  <c r="P12" i="26"/>
  <c r="R12" i="26"/>
  <c r="X12" i="26" s="1"/>
  <c r="Z12" i="26" s="1"/>
  <c r="T12" i="26"/>
  <c r="D13" i="26"/>
  <c r="L13" i="26"/>
  <c r="N13" i="26"/>
  <c r="P13" i="26"/>
  <c r="R13" i="26"/>
  <c r="X13" i="26" s="1"/>
  <c r="Z13" i="26" s="1"/>
  <c r="T13" i="26"/>
  <c r="D14" i="26"/>
  <c r="L14" i="26"/>
  <c r="N14" i="26"/>
  <c r="P14" i="26"/>
  <c r="R14" i="26"/>
  <c r="X14" i="26" s="1"/>
  <c r="Z14" i="26" s="1"/>
  <c r="T14" i="26"/>
  <c r="D15" i="26"/>
  <c r="L15" i="26"/>
  <c r="N15" i="26"/>
  <c r="P15" i="26"/>
  <c r="R15" i="26"/>
  <c r="X15" i="26" s="1"/>
  <c r="Z15" i="26" s="1"/>
  <c r="T15" i="26"/>
  <c r="D16" i="26"/>
  <c r="L16" i="26"/>
  <c r="N16" i="26"/>
  <c r="P16" i="26"/>
  <c r="R16" i="26"/>
  <c r="X16" i="26" s="1"/>
  <c r="Z16" i="26" s="1"/>
  <c r="T16" i="26"/>
  <c r="D17" i="26"/>
  <c r="L17" i="26"/>
  <c r="N17" i="26"/>
  <c r="P17" i="26"/>
  <c r="R17" i="26"/>
  <c r="X17" i="26" s="1"/>
  <c r="Z17" i="26" s="1"/>
  <c r="T17" i="26"/>
  <c r="D18" i="26"/>
  <c r="L18" i="26"/>
  <c r="N18" i="26"/>
  <c r="P18" i="26"/>
  <c r="R18" i="26"/>
  <c r="X18" i="26" s="1"/>
  <c r="Z18" i="26" s="1"/>
  <c r="T18" i="26"/>
  <c r="D19" i="26"/>
  <c r="L19" i="26"/>
  <c r="N19" i="26"/>
  <c r="P19" i="26"/>
  <c r="R19" i="26"/>
  <c r="X19" i="26" s="1"/>
  <c r="Z19" i="26" s="1"/>
  <c r="T19" i="26"/>
  <c r="D20" i="26"/>
  <c r="L20" i="26"/>
  <c r="N20" i="26"/>
  <c r="P20" i="26"/>
  <c r="R20" i="26"/>
  <c r="X20" i="26" s="1"/>
  <c r="Z20" i="26" s="1"/>
  <c r="T20" i="26"/>
  <c r="D21" i="26"/>
  <c r="L21" i="26"/>
  <c r="N21" i="26"/>
  <c r="P21" i="26"/>
  <c r="R21" i="26"/>
  <c r="X21" i="26" s="1"/>
  <c r="Z21" i="26" s="1"/>
  <c r="T21" i="26"/>
  <c r="D22" i="26"/>
  <c r="L22" i="26"/>
  <c r="N22" i="26"/>
  <c r="P22" i="26"/>
  <c r="R22" i="26"/>
  <c r="X22" i="26" s="1"/>
  <c r="Z22" i="26" s="1"/>
  <c r="T22" i="26"/>
  <c r="D23" i="26"/>
  <c r="D24" i="26"/>
  <c r="D25" i="26"/>
  <c r="D26" i="26"/>
  <c r="D27" i="26"/>
  <c r="D28" i="26"/>
  <c r="D29" i="26"/>
  <c r="D30" i="26"/>
  <c r="D31" i="26"/>
  <c r="D32" i="26"/>
  <c r="D33" i="26"/>
  <c r="D34" i="26"/>
  <c r="D35" i="26"/>
  <c r="D36" i="26"/>
  <c r="D37" i="26"/>
  <c r="D38" i="26"/>
  <c r="L39" i="26"/>
  <c r="L41" i="26" s="1"/>
  <c r="N39" i="26"/>
  <c r="P39" i="26"/>
  <c r="R39" i="26"/>
  <c r="T39" i="26"/>
  <c r="X39" i="26"/>
  <c r="X41" i="26" s="1"/>
  <c r="Z41" i="26" s="1"/>
  <c r="L40" i="26"/>
  <c r="N40" i="26"/>
  <c r="P40" i="26"/>
  <c r="R40" i="26"/>
  <c r="T40" i="26"/>
  <c r="X40" i="26"/>
  <c r="Z40" i="26"/>
  <c r="D41" i="26"/>
  <c r="R41" i="26"/>
  <c r="T41" i="26"/>
  <c r="L42" i="26"/>
  <c r="L44" i="26" s="1"/>
  <c r="N42" i="26"/>
  <c r="P42" i="26"/>
  <c r="R42" i="26"/>
  <c r="T42" i="26"/>
  <c r="X42" i="26"/>
  <c r="Z42" i="26" s="1"/>
  <c r="L43" i="26"/>
  <c r="N43" i="26"/>
  <c r="P43" i="26"/>
  <c r="R43" i="26"/>
  <c r="T43" i="26"/>
  <c r="X43" i="26"/>
  <c r="Z43" i="26"/>
  <c r="D44" i="26"/>
  <c r="R44" i="26"/>
  <c r="T44" i="26"/>
  <c r="L45" i="26"/>
  <c r="L47" i="26" s="1"/>
  <c r="N45" i="26"/>
  <c r="P45" i="26"/>
  <c r="R45" i="26"/>
  <c r="T45" i="26"/>
  <c r="X45" i="26"/>
  <c r="X47" i="26" s="1"/>
  <c r="Z47" i="26" s="1"/>
  <c r="L46" i="26"/>
  <c r="N46" i="26"/>
  <c r="P46" i="26"/>
  <c r="R46" i="26"/>
  <c r="T46" i="26"/>
  <c r="X46" i="26"/>
  <c r="Z46" i="26" s="1"/>
  <c r="D47" i="26"/>
  <c r="R47" i="26"/>
  <c r="T47" i="26"/>
  <c r="AD2" i="25"/>
  <c r="U19" i="25" s="1"/>
  <c r="U20" i="25" s="1"/>
  <c r="AZ16" i="25"/>
  <c r="AW18" i="25"/>
  <c r="AX18" i="25"/>
  <c r="AX19" i="25" s="1"/>
  <c r="AX20" i="25" s="1"/>
  <c r="AY18" i="25"/>
  <c r="AY19" i="25" s="1"/>
  <c r="AY20" i="25" s="1"/>
  <c r="AW19" i="25"/>
  <c r="AW20" i="25"/>
  <c r="F22" i="25"/>
  <c r="U22" i="25"/>
  <c r="AZ22" i="25" s="1"/>
  <c r="BB22" i="25" s="1"/>
  <c r="V22" i="25"/>
  <c r="W22" i="25"/>
  <c r="X22" i="25"/>
  <c r="Y22" i="25"/>
  <c r="Z22" i="25"/>
  <c r="AA22" i="25"/>
  <c r="AB22" i="25"/>
  <c r="AC22" i="25"/>
  <c r="AD22" i="25"/>
  <c r="AE22" i="25"/>
  <c r="AF22" i="25"/>
  <c r="AG22" i="25"/>
  <c r="AH22" i="25"/>
  <c r="AI22" i="25"/>
  <c r="AJ22" i="25"/>
  <c r="AK22" i="25"/>
  <c r="AL22" i="25"/>
  <c r="AM22" i="25"/>
  <c r="AN22" i="25"/>
  <c r="AO22" i="25"/>
  <c r="AP22" i="25"/>
  <c r="AQ22" i="25"/>
  <c r="AR22" i="25"/>
  <c r="AS22" i="25"/>
  <c r="AT22" i="25"/>
  <c r="AU22" i="25"/>
  <c r="AV22" i="25"/>
  <c r="AW22" i="25"/>
  <c r="AX22" i="25"/>
  <c r="AY22" i="25"/>
  <c r="G23" i="25"/>
  <c r="U23" i="25"/>
  <c r="V23" i="25"/>
  <c r="AZ23" i="25" s="1"/>
  <c r="BB23" i="25" s="1"/>
  <c r="W23" i="25"/>
  <c r="X23" i="25"/>
  <c r="Y23" i="25"/>
  <c r="Z23" i="25"/>
  <c r="AA23" i="25"/>
  <c r="AB23" i="25"/>
  <c r="AC23" i="25"/>
  <c r="AD23" i="25"/>
  <c r="AE23" i="25"/>
  <c r="AF23" i="25"/>
  <c r="AG23" i="25"/>
  <c r="AH23" i="25"/>
  <c r="AI23" i="25"/>
  <c r="AJ23" i="25"/>
  <c r="AK23" i="25"/>
  <c r="AL23" i="25"/>
  <c r="AM23" i="25"/>
  <c r="AN23" i="25"/>
  <c r="AO23" i="25"/>
  <c r="AP23" i="25"/>
  <c r="AQ23" i="25"/>
  <c r="AR23" i="25"/>
  <c r="AS23" i="25"/>
  <c r="AT23" i="25"/>
  <c r="AU23" i="25"/>
  <c r="AV23" i="25"/>
  <c r="AW23" i="25"/>
  <c r="AX23" i="25"/>
  <c r="AY23" i="25"/>
  <c r="B25" i="25"/>
  <c r="B28" i="25" s="1"/>
  <c r="B31" i="25" s="1"/>
  <c r="B34" i="25" s="1"/>
  <c r="B37" i="25" s="1"/>
  <c r="B40" i="25" s="1"/>
  <c r="B43" i="25" s="1"/>
  <c r="B46" i="25" s="1"/>
  <c r="B49" i="25" s="1"/>
  <c r="B52" i="25" s="1"/>
  <c r="B55" i="25" s="1"/>
  <c r="B58" i="25" s="1"/>
  <c r="B61" i="25" s="1"/>
  <c r="B64" i="25" s="1"/>
  <c r="B67" i="25" s="1"/>
  <c r="F25" i="25"/>
  <c r="U25" i="25"/>
  <c r="V25" i="25"/>
  <c r="W25" i="25"/>
  <c r="X25" i="25"/>
  <c r="AZ25" i="25" s="1"/>
  <c r="BB25" i="25" s="1"/>
  <c r="Y25" i="25"/>
  <c r="Z25" i="25"/>
  <c r="AA25" i="25"/>
  <c r="AB25" i="25"/>
  <c r="AC25" i="25"/>
  <c r="AD25" i="25"/>
  <c r="AE25" i="25"/>
  <c r="AF25" i="25"/>
  <c r="AG25" i="25"/>
  <c r="AH25" i="25"/>
  <c r="AI25" i="25"/>
  <c r="AJ25" i="25"/>
  <c r="AK25" i="25"/>
  <c r="AL25" i="25"/>
  <c r="AM25" i="25"/>
  <c r="AN25" i="25"/>
  <c r="AO25" i="25"/>
  <c r="AP25" i="25"/>
  <c r="AQ25" i="25"/>
  <c r="AR25" i="25"/>
  <c r="AS25" i="25"/>
  <c r="AT25" i="25"/>
  <c r="AU25" i="25"/>
  <c r="AV25" i="25"/>
  <c r="AW25" i="25"/>
  <c r="AX25" i="25"/>
  <c r="AY25" i="25"/>
  <c r="G26" i="25"/>
  <c r="U26" i="25"/>
  <c r="AZ26" i="25" s="1"/>
  <c r="BB26" i="25" s="1"/>
  <c r="V26" i="25"/>
  <c r="W26" i="25"/>
  <c r="X26" i="25"/>
  <c r="Y26" i="25"/>
  <c r="Z26" i="25"/>
  <c r="AA26" i="25"/>
  <c r="AB26" i="25"/>
  <c r="AC26" i="25"/>
  <c r="AD26" i="25"/>
  <c r="AE26" i="25"/>
  <c r="AF26" i="25"/>
  <c r="AG26" i="25"/>
  <c r="AH26" i="25"/>
  <c r="AI26" i="25"/>
  <c r="AJ26" i="25"/>
  <c r="AK26" i="25"/>
  <c r="AL26" i="25"/>
  <c r="AM26" i="25"/>
  <c r="AN26" i="25"/>
  <c r="AO26" i="25"/>
  <c r="AP26" i="25"/>
  <c r="AQ26" i="25"/>
  <c r="AR26" i="25"/>
  <c r="AS26" i="25"/>
  <c r="AT26" i="25"/>
  <c r="AU26" i="25"/>
  <c r="AV26" i="25"/>
  <c r="AW26" i="25"/>
  <c r="AX26" i="25"/>
  <c r="AY26" i="25"/>
  <c r="F28" i="25"/>
  <c r="U28" i="25"/>
  <c r="V28" i="25"/>
  <c r="AZ28" i="25" s="1"/>
  <c r="BB28" i="25" s="1"/>
  <c r="W28" i="25"/>
  <c r="X28" i="25"/>
  <c r="Y28" i="25"/>
  <c r="Z28" i="25"/>
  <c r="AA28" i="25"/>
  <c r="AB28" i="25"/>
  <c r="AC28" i="25"/>
  <c r="AD28" i="25"/>
  <c r="AE28" i="25"/>
  <c r="AF28" i="25"/>
  <c r="AG28" i="25"/>
  <c r="AH28" i="25"/>
  <c r="AI28" i="25"/>
  <c r="AJ28" i="25"/>
  <c r="AK28" i="25"/>
  <c r="AL28" i="25"/>
  <c r="AM28" i="25"/>
  <c r="AN28" i="25"/>
  <c r="AO28" i="25"/>
  <c r="AP28" i="25"/>
  <c r="AQ28" i="25"/>
  <c r="AR28" i="25"/>
  <c r="AS28" i="25"/>
  <c r="AT28" i="25"/>
  <c r="AU28" i="25"/>
  <c r="AV28" i="25"/>
  <c r="AW28" i="25"/>
  <c r="AX28" i="25"/>
  <c r="AY28" i="25"/>
  <c r="G29" i="25"/>
  <c r="X73" i="25" s="1"/>
  <c r="U29" i="25"/>
  <c r="V29" i="25"/>
  <c r="W29" i="25"/>
  <c r="X29" i="25"/>
  <c r="Y29" i="25"/>
  <c r="Z29" i="25"/>
  <c r="AA29" i="25"/>
  <c r="AB29" i="25"/>
  <c r="AC29" i="25"/>
  <c r="AD29" i="25"/>
  <c r="AE29" i="25"/>
  <c r="AF29" i="25"/>
  <c r="AG29" i="25"/>
  <c r="AH29" i="25"/>
  <c r="AI29" i="25"/>
  <c r="AJ29" i="25"/>
  <c r="AK29" i="25"/>
  <c r="AL29" i="25"/>
  <c r="AM29" i="25"/>
  <c r="AN29" i="25"/>
  <c r="AO29" i="25"/>
  <c r="AP29" i="25"/>
  <c r="AQ29" i="25"/>
  <c r="AR29" i="25"/>
  <c r="AS29" i="25"/>
  <c r="AT29" i="25"/>
  <c r="AU29" i="25"/>
  <c r="AV29" i="25"/>
  <c r="AW29" i="25"/>
  <c r="AX29" i="25"/>
  <c r="AY29" i="25"/>
  <c r="AZ29" i="25"/>
  <c r="BB29" i="25" s="1"/>
  <c r="F31" i="25"/>
  <c r="U31" i="25"/>
  <c r="AZ31" i="25" s="1"/>
  <c r="BB31" i="25" s="1"/>
  <c r="V31" i="25"/>
  <c r="W31" i="25"/>
  <c r="X31" i="25"/>
  <c r="Y31" i="25"/>
  <c r="Z31" i="25"/>
  <c r="AA31" i="25"/>
  <c r="AB31" i="25"/>
  <c r="AC31" i="25"/>
  <c r="AD31" i="25"/>
  <c r="AE31" i="25"/>
  <c r="AF31" i="25"/>
  <c r="AG31" i="25"/>
  <c r="AH31" i="25"/>
  <c r="AI31" i="25"/>
  <c r="AJ31" i="25"/>
  <c r="AK31" i="25"/>
  <c r="AL31" i="25"/>
  <c r="AM31" i="25"/>
  <c r="AN31" i="25"/>
  <c r="AO31" i="25"/>
  <c r="AP31" i="25"/>
  <c r="AQ31" i="25"/>
  <c r="AR31" i="25"/>
  <c r="AS31" i="25"/>
  <c r="AT31" i="25"/>
  <c r="AU31" i="25"/>
  <c r="AV31" i="25"/>
  <c r="AW31" i="25"/>
  <c r="AX31" i="25"/>
  <c r="AY31" i="25"/>
  <c r="G32" i="25"/>
  <c r="U32" i="25"/>
  <c r="V32" i="25"/>
  <c r="W32" i="25"/>
  <c r="AZ32" i="25" s="1"/>
  <c r="BB32" i="25" s="1"/>
  <c r="X32" i="25"/>
  <c r="Y32" i="25"/>
  <c r="Z32" i="25"/>
  <c r="AA32" i="25"/>
  <c r="AB32" i="25"/>
  <c r="AC32" i="25"/>
  <c r="AD32" i="25"/>
  <c r="AE32" i="25"/>
  <c r="AF32" i="25"/>
  <c r="AG32" i="25"/>
  <c r="AH32" i="25"/>
  <c r="AI32" i="25"/>
  <c r="AJ32" i="25"/>
  <c r="AK32" i="25"/>
  <c r="AL32" i="25"/>
  <c r="AM32" i="25"/>
  <c r="AN32" i="25"/>
  <c r="AO32" i="25"/>
  <c r="AP32" i="25"/>
  <c r="AQ32" i="25"/>
  <c r="AR32" i="25"/>
  <c r="AS32" i="25"/>
  <c r="AT32" i="25"/>
  <c r="AU32" i="25"/>
  <c r="AV32" i="25"/>
  <c r="AW32" i="25"/>
  <c r="AX32" i="25"/>
  <c r="AY32" i="25"/>
  <c r="F34" i="25"/>
  <c r="X72" i="25" s="1"/>
  <c r="U34" i="25"/>
  <c r="V34" i="25"/>
  <c r="W34" i="25"/>
  <c r="X34" i="25"/>
  <c r="Y34" i="25"/>
  <c r="Z34" i="25"/>
  <c r="AA34" i="25"/>
  <c r="AB34" i="25"/>
  <c r="AC34" i="25"/>
  <c r="AD34" i="25"/>
  <c r="AE34" i="25"/>
  <c r="AF34" i="25"/>
  <c r="AG34" i="25"/>
  <c r="AH34" i="25"/>
  <c r="AI34" i="25"/>
  <c r="AJ34" i="25"/>
  <c r="AK34" i="25"/>
  <c r="AL34" i="25"/>
  <c r="AM34" i="25"/>
  <c r="AN34" i="25"/>
  <c r="AO34" i="25"/>
  <c r="AP34" i="25"/>
  <c r="AQ34" i="25"/>
  <c r="AR34" i="25"/>
  <c r="AS34" i="25"/>
  <c r="AT34" i="25"/>
  <c r="AU34" i="25"/>
  <c r="AV34" i="25"/>
  <c r="AW34" i="25"/>
  <c r="AX34" i="25"/>
  <c r="AY34" i="25"/>
  <c r="AZ34" i="25"/>
  <c r="BB34" i="25" s="1"/>
  <c r="G35" i="25"/>
  <c r="U35" i="25"/>
  <c r="V35" i="25"/>
  <c r="W35" i="25"/>
  <c r="AZ35" i="25" s="1"/>
  <c r="BB35" i="25" s="1"/>
  <c r="X35" i="25"/>
  <c r="Y35" i="25"/>
  <c r="Z35" i="25"/>
  <c r="AA35" i="25"/>
  <c r="AB35" i="25"/>
  <c r="AC35" i="25"/>
  <c r="AD35" i="25"/>
  <c r="AE35" i="25"/>
  <c r="AF35" i="25"/>
  <c r="AG35" i="25"/>
  <c r="AH35" i="25"/>
  <c r="AI35" i="25"/>
  <c r="AJ35" i="25"/>
  <c r="AK35" i="25"/>
  <c r="AL35" i="25"/>
  <c r="AM35" i="25"/>
  <c r="AN35" i="25"/>
  <c r="AO35" i="25"/>
  <c r="AP35" i="25"/>
  <c r="AQ35" i="25"/>
  <c r="AR35" i="25"/>
  <c r="AS35" i="25"/>
  <c r="AT35" i="25"/>
  <c r="AU35" i="25"/>
  <c r="AV35" i="25"/>
  <c r="AW35" i="25"/>
  <c r="AX35" i="25"/>
  <c r="AY35" i="25"/>
  <c r="F37" i="25"/>
  <c r="U37" i="25"/>
  <c r="V37" i="25"/>
  <c r="W37" i="25"/>
  <c r="AZ37" i="25" s="1"/>
  <c r="BB37" i="25" s="1"/>
  <c r="X37" i="25"/>
  <c r="Y37" i="25"/>
  <c r="Z37" i="25"/>
  <c r="AA37" i="25"/>
  <c r="AB37" i="25"/>
  <c r="AC37" i="25"/>
  <c r="AD37" i="25"/>
  <c r="AE37" i="25"/>
  <c r="AF37" i="25"/>
  <c r="AG37" i="25"/>
  <c r="AH37" i="25"/>
  <c r="AI37" i="25"/>
  <c r="AJ37" i="25"/>
  <c r="AK37" i="25"/>
  <c r="AL37" i="25"/>
  <c r="AM37" i="25"/>
  <c r="AN37" i="25"/>
  <c r="AO37" i="25"/>
  <c r="AP37" i="25"/>
  <c r="AQ37" i="25"/>
  <c r="AR37" i="25"/>
  <c r="AS37" i="25"/>
  <c r="AT37" i="25"/>
  <c r="AU37" i="25"/>
  <c r="AV37" i="25"/>
  <c r="AW37" i="25"/>
  <c r="AX37" i="25"/>
  <c r="AY37" i="25"/>
  <c r="G38" i="25"/>
  <c r="U38" i="25"/>
  <c r="AZ38" i="25" s="1"/>
  <c r="BB38" i="25" s="1"/>
  <c r="V38" i="25"/>
  <c r="W38" i="25"/>
  <c r="X38" i="25"/>
  <c r="Y38" i="25"/>
  <c r="Z38" i="25"/>
  <c r="AA38" i="25"/>
  <c r="AB38" i="25"/>
  <c r="AC38" i="25"/>
  <c r="AD38" i="25"/>
  <c r="AE38" i="25"/>
  <c r="AF38" i="25"/>
  <c r="AG38" i="25"/>
  <c r="AH38" i="25"/>
  <c r="AI38" i="25"/>
  <c r="AJ38" i="25"/>
  <c r="AK38" i="25"/>
  <c r="AL38" i="25"/>
  <c r="AM38" i="25"/>
  <c r="AN38" i="25"/>
  <c r="AO38" i="25"/>
  <c r="AP38" i="25"/>
  <c r="AQ38" i="25"/>
  <c r="AR38" i="25"/>
  <c r="AS38" i="25"/>
  <c r="AT38" i="25"/>
  <c r="AU38" i="25"/>
  <c r="AV38" i="25"/>
  <c r="AW38" i="25"/>
  <c r="AX38" i="25"/>
  <c r="AY38" i="25"/>
  <c r="F40" i="25"/>
  <c r="U40" i="25"/>
  <c r="V40" i="25"/>
  <c r="W40" i="25"/>
  <c r="AZ40" i="25" s="1"/>
  <c r="BB40" i="25" s="1"/>
  <c r="X40" i="25"/>
  <c r="Y40" i="25"/>
  <c r="Z40" i="25"/>
  <c r="AA40" i="25"/>
  <c r="AB40" i="25"/>
  <c r="AC40" i="25"/>
  <c r="AD40" i="25"/>
  <c r="AE40" i="25"/>
  <c r="AF40" i="25"/>
  <c r="AG40" i="25"/>
  <c r="AH40" i="25"/>
  <c r="AI40" i="25"/>
  <c r="AJ40" i="25"/>
  <c r="AK40" i="25"/>
  <c r="AL40" i="25"/>
  <c r="AM40" i="25"/>
  <c r="AN40" i="25"/>
  <c r="AO40" i="25"/>
  <c r="AP40" i="25"/>
  <c r="AQ40" i="25"/>
  <c r="AR40" i="25"/>
  <c r="AS40" i="25"/>
  <c r="AT40" i="25"/>
  <c r="AU40" i="25"/>
  <c r="AV40" i="25"/>
  <c r="AW40" i="25"/>
  <c r="AX40" i="25"/>
  <c r="AY40" i="25"/>
  <c r="G41" i="25"/>
  <c r="U41" i="25"/>
  <c r="AZ41" i="25" s="1"/>
  <c r="BB41" i="25" s="1"/>
  <c r="V41" i="25"/>
  <c r="W41" i="25"/>
  <c r="X41" i="25"/>
  <c r="Y41" i="25"/>
  <c r="Z41" i="25"/>
  <c r="AA41" i="25"/>
  <c r="AB41" i="25"/>
  <c r="AC41" i="25"/>
  <c r="AD41" i="25"/>
  <c r="AE41" i="25"/>
  <c r="AF41" i="25"/>
  <c r="AG41" i="25"/>
  <c r="AH41" i="25"/>
  <c r="AI41" i="25"/>
  <c r="AJ41" i="25"/>
  <c r="AK41" i="25"/>
  <c r="AL41" i="25"/>
  <c r="AM41" i="25"/>
  <c r="AN41" i="25"/>
  <c r="AO41" i="25"/>
  <c r="AP41" i="25"/>
  <c r="AQ41" i="25"/>
  <c r="AR41" i="25"/>
  <c r="AS41" i="25"/>
  <c r="AT41" i="25"/>
  <c r="AU41" i="25"/>
  <c r="AV41" i="25"/>
  <c r="AW41" i="25"/>
  <c r="AX41" i="25"/>
  <c r="AY41" i="25"/>
  <c r="F43" i="25"/>
  <c r="U43" i="25"/>
  <c r="AZ43" i="25" s="1"/>
  <c r="BB43" i="25" s="1"/>
  <c r="V43" i="25"/>
  <c r="W43" i="25"/>
  <c r="X43" i="25"/>
  <c r="Y43" i="25"/>
  <c r="Z43" i="25"/>
  <c r="AA43" i="25"/>
  <c r="AB43" i="25"/>
  <c r="AC43" i="25"/>
  <c r="AD43" i="25"/>
  <c r="AE43" i="25"/>
  <c r="AF43" i="25"/>
  <c r="AG43" i="25"/>
  <c r="AH43" i="25"/>
  <c r="AI43" i="25"/>
  <c r="AJ43" i="25"/>
  <c r="AK43" i="25"/>
  <c r="AL43" i="25"/>
  <c r="AM43" i="25"/>
  <c r="AN43" i="25"/>
  <c r="AO43" i="25"/>
  <c r="AP43" i="25"/>
  <c r="AQ43" i="25"/>
  <c r="AR43" i="25"/>
  <c r="AS43" i="25"/>
  <c r="AT43" i="25"/>
  <c r="AU43" i="25"/>
  <c r="AV43" i="25"/>
  <c r="AW43" i="25"/>
  <c r="AX43" i="25"/>
  <c r="AY43" i="25"/>
  <c r="G44" i="25"/>
  <c r="U44" i="25"/>
  <c r="V44" i="25"/>
  <c r="W44" i="25"/>
  <c r="X44" i="25"/>
  <c r="AZ44" i="25" s="1"/>
  <c r="BB44" i="25" s="1"/>
  <c r="Y44" i="25"/>
  <c r="Z44" i="25"/>
  <c r="AA44" i="25"/>
  <c r="AB44" i="25"/>
  <c r="AC44" i="25"/>
  <c r="AD44" i="25"/>
  <c r="AE44" i="25"/>
  <c r="AF44" i="25"/>
  <c r="AG44" i="25"/>
  <c r="AH44" i="25"/>
  <c r="AI44" i="25"/>
  <c r="AJ44" i="25"/>
  <c r="AK44" i="25"/>
  <c r="AL44" i="25"/>
  <c r="AM44" i="25"/>
  <c r="AN44" i="25"/>
  <c r="AO44" i="25"/>
  <c r="AP44" i="25"/>
  <c r="AQ44" i="25"/>
  <c r="AR44" i="25"/>
  <c r="AS44" i="25"/>
  <c r="AT44" i="25"/>
  <c r="AU44" i="25"/>
  <c r="AV44" i="25"/>
  <c r="AW44" i="25"/>
  <c r="AX44" i="25"/>
  <c r="AY44" i="25"/>
  <c r="F46" i="25"/>
  <c r="U46" i="25"/>
  <c r="AZ46" i="25" s="1"/>
  <c r="BB46" i="25" s="1"/>
  <c r="V46" i="25"/>
  <c r="W46" i="25"/>
  <c r="X46" i="25"/>
  <c r="Y46" i="25"/>
  <c r="Z46" i="25"/>
  <c r="AA46" i="25"/>
  <c r="AB46" i="25"/>
  <c r="AC46" i="25"/>
  <c r="AD46" i="25"/>
  <c r="AE46" i="25"/>
  <c r="AF46" i="25"/>
  <c r="AG46" i="25"/>
  <c r="AH46" i="25"/>
  <c r="AI46" i="25"/>
  <c r="AJ46" i="25"/>
  <c r="AK46" i="25"/>
  <c r="AL46" i="25"/>
  <c r="AM46" i="25"/>
  <c r="AN46" i="25"/>
  <c r="AO46" i="25"/>
  <c r="AP46" i="25"/>
  <c r="AQ46" i="25"/>
  <c r="AR46" i="25"/>
  <c r="AS46" i="25"/>
  <c r="AT46" i="25"/>
  <c r="AU46" i="25"/>
  <c r="AV46" i="25"/>
  <c r="AW46" i="25"/>
  <c r="AX46" i="25"/>
  <c r="AY46" i="25"/>
  <c r="G47" i="25"/>
  <c r="U47" i="25"/>
  <c r="V47" i="25"/>
  <c r="AZ47" i="25" s="1"/>
  <c r="BB47" i="25" s="1"/>
  <c r="W47" i="25"/>
  <c r="X47" i="25"/>
  <c r="Y47" i="25"/>
  <c r="Z47" i="25"/>
  <c r="AA47" i="25"/>
  <c r="AB47" i="25"/>
  <c r="AC47" i="25"/>
  <c r="AD47" i="25"/>
  <c r="AE47" i="25"/>
  <c r="AF47" i="25"/>
  <c r="AG47" i="25"/>
  <c r="AH47" i="25"/>
  <c r="AI47" i="25"/>
  <c r="AJ47" i="25"/>
  <c r="AK47" i="25"/>
  <c r="AL47" i="25"/>
  <c r="AM47" i="25"/>
  <c r="AN47" i="25"/>
  <c r="AO47" i="25"/>
  <c r="AP47" i="25"/>
  <c r="AQ47" i="25"/>
  <c r="AR47" i="25"/>
  <c r="AS47" i="25"/>
  <c r="AT47" i="25"/>
  <c r="AU47" i="25"/>
  <c r="AV47" i="25"/>
  <c r="AW47" i="25"/>
  <c r="AX47" i="25"/>
  <c r="AY47" i="25"/>
  <c r="F49" i="25"/>
  <c r="U49" i="25"/>
  <c r="AZ49" i="25" s="1"/>
  <c r="BB49" i="25" s="1"/>
  <c r="V49" i="25"/>
  <c r="W49" i="25"/>
  <c r="X49" i="25"/>
  <c r="Y49" i="25"/>
  <c r="Z49" i="25"/>
  <c r="AA49" i="25"/>
  <c r="AB49" i="25"/>
  <c r="AC49" i="25"/>
  <c r="AD49" i="25"/>
  <c r="AE49" i="25"/>
  <c r="AF49" i="25"/>
  <c r="AG49" i="25"/>
  <c r="AH49" i="25"/>
  <c r="AI49" i="25"/>
  <c r="AJ49" i="25"/>
  <c r="AK49" i="25"/>
  <c r="AL49" i="25"/>
  <c r="AM49" i="25"/>
  <c r="AN49" i="25"/>
  <c r="AO49" i="25"/>
  <c r="AP49" i="25"/>
  <c r="AQ49" i="25"/>
  <c r="AR49" i="25"/>
  <c r="AS49" i="25"/>
  <c r="AT49" i="25"/>
  <c r="AU49" i="25"/>
  <c r="AV49" i="25"/>
  <c r="AW49" i="25"/>
  <c r="AX49" i="25"/>
  <c r="AY49" i="25"/>
  <c r="G50" i="25"/>
  <c r="U50" i="25"/>
  <c r="AZ50" i="25" s="1"/>
  <c r="BB50" i="25" s="1"/>
  <c r="V50" i="25"/>
  <c r="W50" i="25"/>
  <c r="X50" i="25"/>
  <c r="Y50" i="25"/>
  <c r="Z50" i="25"/>
  <c r="AA50" i="25"/>
  <c r="AB50" i="25"/>
  <c r="AC50" i="25"/>
  <c r="AD50" i="25"/>
  <c r="AE50" i="25"/>
  <c r="AF50" i="25"/>
  <c r="AG50" i="25"/>
  <c r="AH50" i="25"/>
  <c r="AI50" i="25"/>
  <c r="AJ50" i="25"/>
  <c r="AK50" i="25"/>
  <c r="AL50" i="25"/>
  <c r="AM50" i="25"/>
  <c r="AN50" i="25"/>
  <c r="AO50" i="25"/>
  <c r="AP50" i="25"/>
  <c r="AQ50" i="25"/>
  <c r="AR50" i="25"/>
  <c r="AS50" i="25"/>
  <c r="AT50" i="25"/>
  <c r="AU50" i="25"/>
  <c r="AV50" i="25"/>
  <c r="AW50" i="25"/>
  <c r="AX50" i="25"/>
  <c r="AY50" i="25"/>
  <c r="F52" i="25"/>
  <c r="U52" i="25"/>
  <c r="V52" i="25"/>
  <c r="AZ52" i="25" s="1"/>
  <c r="BB52" i="25" s="1"/>
  <c r="W52" i="25"/>
  <c r="X52" i="25"/>
  <c r="Y52" i="25"/>
  <c r="Z52" i="25"/>
  <c r="AA52" i="25"/>
  <c r="AB52" i="25"/>
  <c r="AC52" i="25"/>
  <c r="AD52" i="25"/>
  <c r="AE52" i="25"/>
  <c r="AF52" i="25"/>
  <c r="AG52" i="25"/>
  <c r="AH52" i="25"/>
  <c r="AI52" i="25"/>
  <c r="AJ52" i="25"/>
  <c r="AK52" i="25"/>
  <c r="AL52" i="25"/>
  <c r="AM52" i="25"/>
  <c r="AN52" i="25"/>
  <c r="AO52" i="25"/>
  <c r="AP52" i="25"/>
  <c r="AQ52" i="25"/>
  <c r="AR52" i="25"/>
  <c r="AS52" i="25"/>
  <c r="AT52" i="25"/>
  <c r="AU52" i="25"/>
  <c r="AV52" i="25"/>
  <c r="AW52" i="25"/>
  <c r="AX52" i="25"/>
  <c r="AY52" i="25"/>
  <c r="G53" i="25"/>
  <c r="AN73" i="25" s="1"/>
  <c r="U53" i="25"/>
  <c r="V53" i="25"/>
  <c r="W53" i="25"/>
  <c r="X53" i="25"/>
  <c r="Y53" i="25"/>
  <c r="Z53" i="25"/>
  <c r="AA53" i="25"/>
  <c r="AB53" i="25"/>
  <c r="AC53" i="25"/>
  <c r="AD53" i="25"/>
  <c r="AE53" i="25"/>
  <c r="AF53" i="25"/>
  <c r="AG53" i="25"/>
  <c r="AH53" i="25"/>
  <c r="AI53" i="25"/>
  <c r="AJ53" i="25"/>
  <c r="AK53" i="25"/>
  <c r="AL53" i="25"/>
  <c r="AM53" i="25"/>
  <c r="AN53" i="25"/>
  <c r="AO53" i="25"/>
  <c r="AP53" i="25"/>
  <c r="AQ53" i="25"/>
  <c r="AR53" i="25"/>
  <c r="AS53" i="25"/>
  <c r="AT53" i="25"/>
  <c r="AU53" i="25"/>
  <c r="AV53" i="25"/>
  <c r="AW53" i="25"/>
  <c r="AX53" i="25"/>
  <c r="AY53" i="25"/>
  <c r="AZ53" i="25"/>
  <c r="BB53" i="25" s="1"/>
  <c r="F55" i="25"/>
  <c r="U55" i="25"/>
  <c r="AZ55" i="25" s="1"/>
  <c r="BB55" i="25" s="1"/>
  <c r="V55" i="25"/>
  <c r="W55" i="25"/>
  <c r="X55" i="25"/>
  <c r="Y55" i="25"/>
  <c r="Z55" i="25"/>
  <c r="AA55" i="25"/>
  <c r="AB55" i="25"/>
  <c r="AC55" i="25"/>
  <c r="AD55" i="25"/>
  <c r="AE55" i="25"/>
  <c r="AF55" i="25"/>
  <c r="AG55" i="25"/>
  <c r="AH55" i="25"/>
  <c r="AI55" i="25"/>
  <c r="AJ55" i="25"/>
  <c r="AK55" i="25"/>
  <c r="AL55" i="25"/>
  <c r="AM55" i="25"/>
  <c r="AN55" i="25"/>
  <c r="AO55" i="25"/>
  <c r="AP55" i="25"/>
  <c r="AQ55" i="25"/>
  <c r="AR55" i="25"/>
  <c r="AS55" i="25"/>
  <c r="AT55" i="25"/>
  <c r="AU55" i="25"/>
  <c r="AV55" i="25"/>
  <c r="AW55" i="25"/>
  <c r="AX55" i="25"/>
  <c r="AY55" i="25"/>
  <c r="G56" i="25"/>
  <c r="U56" i="25"/>
  <c r="V56" i="25"/>
  <c r="W56" i="25"/>
  <c r="AZ56" i="25" s="1"/>
  <c r="BB56" i="25" s="1"/>
  <c r="X56" i="25"/>
  <c r="Y56" i="25"/>
  <c r="Z56" i="25"/>
  <c r="AA56" i="25"/>
  <c r="AB56" i="25"/>
  <c r="AC56" i="25"/>
  <c r="AD56" i="25"/>
  <c r="AE56" i="25"/>
  <c r="AF56" i="25"/>
  <c r="AG56" i="25"/>
  <c r="AH56" i="25"/>
  <c r="AI56" i="25"/>
  <c r="AJ56" i="25"/>
  <c r="AK56" i="25"/>
  <c r="AL56" i="25"/>
  <c r="AM56" i="25"/>
  <c r="AN56" i="25"/>
  <c r="AO56" i="25"/>
  <c r="AP56" i="25"/>
  <c r="AQ56" i="25"/>
  <c r="AR56" i="25"/>
  <c r="AS56" i="25"/>
  <c r="AT56" i="25"/>
  <c r="AU56" i="25"/>
  <c r="AV56" i="25"/>
  <c r="AW56" i="25"/>
  <c r="AX56" i="25"/>
  <c r="AY56" i="25"/>
  <c r="F58" i="25"/>
  <c r="U58" i="25"/>
  <c r="V58" i="25"/>
  <c r="W58" i="25"/>
  <c r="X58" i="25"/>
  <c r="Y58" i="25"/>
  <c r="Z58" i="25"/>
  <c r="AA58" i="25"/>
  <c r="AB58" i="25"/>
  <c r="AZ58" i="25" s="1"/>
  <c r="BB58" i="25" s="1"/>
  <c r="AC58" i="25"/>
  <c r="AD58" i="25"/>
  <c r="AE58" i="25"/>
  <c r="AF58" i="25"/>
  <c r="AG58" i="25"/>
  <c r="AH58" i="25"/>
  <c r="AI58" i="25"/>
  <c r="AJ58" i="25"/>
  <c r="AK58" i="25"/>
  <c r="AL58" i="25"/>
  <c r="AM58" i="25"/>
  <c r="AN58" i="25"/>
  <c r="AO58" i="25"/>
  <c r="AP58" i="25"/>
  <c r="AQ58" i="25"/>
  <c r="AR58" i="25"/>
  <c r="AS58" i="25"/>
  <c r="AT58" i="25"/>
  <c r="AU58" i="25"/>
  <c r="AV58" i="25"/>
  <c r="AW58" i="25"/>
  <c r="AX58" i="25"/>
  <c r="AY58" i="25"/>
  <c r="G59" i="25"/>
  <c r="U59" i="25"/>
  <c r="V59" i="25"/>
  <c r="AZ59" i="25" s="1"/>
  <c r="BB59" i="25" s="1"/>
  <c r="W59" i="25"/>
  <c r="X59" i="25"/>
  <c r="Y59" i="25"/>
  <c r="Z59" i="25"/>
  <c r="AA59" i="25"/>
  <c r="AB59" i="25"/>
  <c r="AC59" i="25"/>
  <c r="AD59" i="25"/>
  <c r="AE59" i="25"/>
  <c r="AF59" i="25"/>
  <c r="AG59" i="25"/>
  <c r="AH59" i="25"/>
  <c r="AI59" i="25"/>
  <c r="AJ59" i="25"/>
  <c r="AK59" i="25"/>
  <c r="AL59" i="25"/>
  <c r="AM59" i="25"/>
  <c r="AN59" i="25"/>
  <c r="AO59" i="25"/>
  <c r="AP59" i="25"/>
  <c r="AQ59" i="25"/>
  <c r="AR59" i="25"/>
  <c r="AS59" i="25"/>
  <c r="AT59" i="25"/>
  <c r="AU59" i="25"/>
  <c r="AV59" i="25"/>
  <c r="AW59" i="25"/>
  <c r="AX59" i="25"/>
  <c r="AY59" i="25"/>
  <c r="F61" i="25"/>
  <c r="U61" i="25"/>
  <c r="V61" i="25"/>
  <c r="W61" i="25"/>
  <c r="AZ61" i="25" s="1"/>
  <c r="BB61" i="25" s="1"/>
  <c r="X61" i="25"/>
  <c r="Y61" i="25"/>
  <c r="Z61" i="25"/>
  <c r="AA61" i="25"/>
  <c r="AB61" i="25"/>
  <c r="AC61" i="25"/>
  <c r="AD61" i="25"/>
  <c r="AE61" i="25"/>
  <c r="AF61" i="25"/>
  <c r="AG61" i="25"/>
  <c r="AH61" i="25"/>
  <c r="AI61" i="25"/>
  <c r="AJ61" i="25"/>
  <c r="AK61" i="25"/>
  <c r="AL61" i="25"/>
  <c r="AM61" i="25"/>
  <c r="AN61" i="25"/>
  <c r="AO61" i="25"/>
  <c r="AP61" i="25"/>
  <c r="AQ61" i="25"/>
  <c r="AR61" i="25"/>
  <c r="AS61" i="25"/>
  <c r="AT61" i="25"/>
  <c r="AU61" i="25"/>
  <c r="AV61" i="25"/>
  <c r="AW61" i="25"/>
  <c r="AX61" i="25"/>
  <c r="AY61" i="25"/>
  <c r="G62" i="25"/>
  <c r="U62" i="25"/>
  <c r="AZ62" i="25" s="1"/>
  <c r="BB62" i="25" s="1"/>
  <c r="V62" i="25"/>
  <c r="W62" i="25"/>
  <c r="X62" i="25"/>
  <c r="Y62" i="25"/>
  <c r="Z62" i="25"/>
  <c r="AA62" i="25"/>
  <c r="AB62" i="25"/>
  <c r="AC62" i="25"/>
  <c r="AD62" i="25"/>
  <c r="AE62" i="25"/>
  <c r="AF62" i="25"/>
  <c r="AG62" i="25"/>
  <c r="AH62" i="25"/>
  <c r="AI62" i="25"/>
  <c r="AJ62" i="25"/>
  <c r="AK62" i="25"/>
  <c r="AL62" i="25"/>
  <c r="AM62" i="25"/>
  <c r="AN62" i="25"/>
  <c r="AO62" i="25"/>
  <c r="AP62" i="25"/>
  <c r="AQ62" i="25"/>
  <c r="AR62" i="25"/>
  <c r="AS62" i="25"/>
  <c r="AT62" i="25"/>
  <c r="AU62" i="25"/>
  <c r="AV62" i="25"/>
  <c r="AW62" i="25"/>
  <c r="AX62" i="25"/>
  <c r="AY62" i="25"/>
  <c r="F64" i="25"/>
  <c r="U64" i="25"/>
  <c r="V64" i="25"/>
  <c r="AZ64" i="25" s="1"/>
  <c r="BB64" i="25" s="1"/>
  <c r="W64" i="25"/>
  <c r="X64" i="25"/>
  <c r="Y64" i="25"/>
  <c r="Z64" i="25"/>
  <c r="AA64" i="25"/>
  <c r="AB64" i="25"/>
  <c r="AC64" i="25"/>
  <c r="AD64" i="25"/>
  <c r="AE64" i="25"/>
  <c r="AF64" i="25"/>
  <c r="AG64" i="25"/>
  <c r="AH64" i="25"/>
  <c r="AI64" i="25"/>
  <c r="AJ64" i="25"/>
  <c r="AK64" i="25"/>
  <c r="AL64" i="25"/>
  <c r="AM64" i="25"/>
  <c r="AN64" i="25"/>
  <c r="AO64" i="25"/>
  <c r="AP64" i="25"/>
  <c r="AQ64" i="25"/>
  <c r="AR64" i="25"/>
  <c r="AS64" i="25"/>
  <c r="AT64" i="25"/>
  <c r="AU64" i="25"/>
  <c r="AV64" i="25"/>
  <c r="AW64" i="25"/>
  <c r="AX64" i="25"/>
  <c r="AY64" i="25"/>
  <c r="G65" i="25"/>
  <c r="U65" i="25"/>
  <c r="AZ65" i="25" s="1"/>
  <c r="BB65" i="25" s="1"/>
  <c r="V65" i="25"/>
  <c r="W65" i="25"/>
  <c r="X65" i="25"/>
  <c r="Y65" i="25"/>
  <c r="Z65" i="25"/>
  <c r="AA65" i="25"/>
  <c r="AB65" i="25"/>
  <c r="AC65" i="25"/>
  <c r="AD65" i="25"/>
  <c r="AE65" i="25"/>
  <c r="AF65" i="25"/>
  <c r="AG65" i="25"/>
  <c r="AH65" i="25"/>
  <c r="AI65" i="25"/>
  <c r="AJ65" i="25"/>
  <c r="AK65" i="25"/>
  <c r="AL65" i="25"/>
  <c r="AM65" i="25"/>
  <c r="AN65" i="25"/>
  <c r="AO65" i="25"/>
  <c r="AP65" i="25"/>
  <c r="AQ65" i="25"/>
  <c r="AR65" i="25"/>
  <c r="AS65" i="25"/>
  <c r="AT65" i="25"/>
  <c r="AU65" i="25"/>
  <c r="AV65" i="25"/>
  <c r="AW65" i="25"/>
  <c r="AX65" i="25"/>
  <c r="AY65" i="25"/>
  <c r="F67" i="25"/>
  <c r="U67" i="25"/>
  <c r="AZ67" i="25" s="1"/>
  <c r="BB67" i="25" s="1"/>
  <c r="V67" i="25"/>
  <c r="W67" i="25"/>
  <c r="X67" i="25"/>
  <c r="Y67" i="25"/>
  <c r="Z67" i="25"/>
  <c r="AA67" i="25"/>
  <c r="AB67" i="25"/>
  <c r="AC67" i="25"/>
  <c r="AD67" i="25"/>
  <c r="AE67" i="25"/>
  <c r="AF67" i="25"/>
  <c r="AG67" i="25"/>
  <c r="AH67" i="25"/>
  <c r="AI67" i="25"/>
  <c r="AJ67" i="25"/>
  <c r="AK67" i="25"/>
  <c r="AL67" i="25"/>
  <c r="AM67" i="25"/>
  <c r="AN67" i="25"/>
  <c r="AO67" i="25"/>
  <c r="AP67" i="25"/>
  <c r="AQ67" i="25"/>
  <c r="AR67" i="25"/>
  <c r="AS67" i="25"/>
  <c r="AT67" i="25"/>
  <c r="AU67" i="25"/>
  <c r="AV67" i="25"/>
  <c r="AW67" i="25"/>
  <c r="AX67" i="25"/>
  <c r="AY67" i="25"/>
  <c r="G68" i="25"/>
  <c r="U68" i="25"/>
  <c r="AZ68" i="25" s="1"/>
  <c r="BB68" i="25" s="1"/>
  <c r="V68" i="25"/>
  <c r="W68" i="25"/>
  <c r="X68" i="25"/>
  <c r="Y68" i="25"/>
  <c r="Z68" i="25"/>
  <c r="AA68" i="25"/>
  <c r="AB68" i="25"/>
  <c r="AC68" i="25"/>
  <c r="AD68" i="25"/>
  <c r="AE68" i="25"/>
  <c r="AF68" i="25"/>
  <c r="AG68" i="25"/>
  <c r="AH68" i="25"/>
  <c r="AI68" i="25"/>
  <c r="AJ68" i="25"/>
  <c r="AK68" i="25"/>
  <c r="AL68" i="25"/>
  <c r="AM68" i="25"/>
  <c r="AN68" i="25"/>
  <c r="AO68" i="25"/>
  <c r="AP68" i="25"/>
  <c r="AQ68" i="25"/>
  <c r="AR68" i="25"/>
  <c r="AS68" i="25"/>
  <c r="AT68" i="25"/>
  <c r="AU68" i="25"/>
  <c r="AV68" i="25"/>
  <c r="AW68" i="25"/>
  <c r="AX68" i="25"/>
  <c r="AY68" i="25"/>
  <c r="Z72" i="25"/>
  <c r="AH72" i="25"/>
  <c r="AP72" i="25"/>
  <c r="AX72" i="25"/>
  <c r="Z73" i="25"/>
  <c r="AE73" i="25"/>
  <c r="AH73" i="25"/>
  <c r="AM73" i="25"/>
  <c r="AP73" i="25"/>
  <c r="AT73" i="25"/>
  <c r="AU73" i="25"/>
  <c r="AV73" i="25"/>
  <c r="AX73" i="25"/>
  <c r="AM31" i="29" l="1"/>
  <c r="U34" i="29"/>
  <c r="AS34" i="29"/>
  <c r="AY73" i="29"/>
  <c r="W61" i="29"/>
  <c r="AD61" i="29"/>
  <c r="V61" i="29"/>
  <c r="AK61" i="29"/>
  <c r="AC61" i="29"/>
  <c r="U61" i="29"/>
  <c r="AR61" i="29"/>
  <c r="AJ61" i="29"/>
  <c r="AB61" i="29"/>
  <c r="AQ61" i="29"/>
  <c r="AI61" i="29"/>
  <c r="AA61" i="29"/>
  <c r="AP61" i="29"/>
  <c r="AH61" i="29"/>
  <c r="Z13" i="30"/>
  <c r="AO61" i="29"/>
  <c r="X47" i="30"/>
  <c r="Z47" i="30" s="1"/>
  <c r="Z45" i="30"/>
  <c r="W19" i="29"/>
  <c r="W20" i="29" s="1"/>
  <c r="AE19" i="29"/>
  <c r="AE20" i="29" s="1"/>
  <c r="AM19" i="29"/>
  <c r="AM20" i="29" s="1"/>
  <c r="AU19" i="29"/>
  <c r="AU20" i="29" s="1"/>
  <c r="V28" i="29"/>
  <c r="AZ28" i="29" s="1"/>
  <c r="BB28" i="29" s="1"/>
  <c r="AT28" i="29"/>
  <c r="AE31" i="29"/>
  <c r="AI34" i="29"/>
  <c r="AV34" i="29"/>
  <c r="AV72" i="29" s="1"/>
  <c r="AA72" i="29"/>
  <c r="AP64" i="29"/>
  <c r="W64" i="29"/>
  <c r="AD64" i="29"/>
  <c r="V64" i="29"/>
  <c r="AK64" i="29"/>
  <c r="AC64" i="29"/>
  <c r="U64" i="29"/>
  <c r="AZ64" i="29" s="1"/>
  <c r="BB64" i="29" s="1"/>
  <c r="Z12" i="30"/>
  <c r="AR64" i="29"/>
  <c r="AJ64" i="29"/>
  <c r="AB64" i="29"/>
  <c r="X39" i="30"/>
  <c r="AG31" i="29"/>
  <c r="Z34" i="29"/>
  <c r="Z19" i="29"/>
  <c r="Z20" i="29" s="1"/>
  <c r="AH19" i="29"/>
  <c r="AH20" i="29" s="1"/>
  <c r="AP19" i="29"/>
  <c r="AP20" i="29" s="1"/>
  <c r="AO28" i="29"/>
  <c r="X31" i="29"/>
  <c r="AH31" i="29"/>
  <c r="AH72" i="29" s="1"/>
  <c r="AA40" i="29"/>
  <c r="AL52" i="29"/>
  <c r="AS52" i="29"/>
  <c r="Y49" i="29"/>
  <c r="AA52" i="29"/>
  <c r="AF49" i="29"/>
  <c r="AH52" i="29"/>
  <c r="AM49" i="29"/>
  <c r="AO52" i="29"/>
  <c r="AT49" i="29"/>
  <c r="Z11" i="30"/>
  <c r="AV52" i="29"/>
  <c r="X52" i="29"/>
  <c r="AZ52" i="29" s="1"/>
  <c r="BB52" i="29" s="1"/>
  <c r="W31" i="29"/>
  <c r="AZ31" i="29" s="1"/>
  <c r="BB31" i="29" s="1"/>
  <c r="AP31" i="29"/>
  <c r="AP72" i="29" s="1"/>
  <c r="AB58" i="29"/>
  <c r="AI58" i="29"/>
  <c r="AP58" i="29"/>
  <c r="Z58" i="29"/>
  <c r="AG58" i="29"/>
  <c r="AN58" i="29"/>
  <c r="AU58" i="29"/>
  <c r="Z10" i="30"/>
  <c r="AA19" i="29"/>
  <c r="AA20" i="29" s="1"/>
  <c r="AI19" i="29"/>
  <c r="AI20" i="29" s="1"/>
  <c r="AX72" i="29"/>
  <c r="AW72" i="29"/>
  <c r="U72" i="29"/>
  <c r="AC34" i="29"/>
  <c r="AC72" i="29" s="1"/>
  <c r="AV61" i="29"/>
  <c r="AF46" i="29"/>
  <c r="AP40" i="29"/>
  <c r="AM37" i="29"/>
  <c r="W46" i="29"/>
  <c r="AT37" i="29"/>
  <c r="V46" i="29"/>
  <c r="AK37" i="29"/>
  <c r="AR37" i="29"/>
  <c r="AJ37" i="29"/>
  <c r="AJ72" i="29" s="1"/>
  <c r="AJ46" i="29"/>
  <c r="Z8" i="30"/>
  <c r="AQ31" i="29"/>
  <c r="AQ72" i="29" s="1"/>
  <c r="X44" i="30"/>
  <c r="Z44" i="30" s="1"/>
  <c r="AZ58" i="29"/>
  <c r="BB58" i="29" s="1"/>
  <c r="AH40" i="29"/>
  <c r="AU37" i="29"/>
  <c r="AE37" i="29"/>
  <c r="AB34" i="29"/>
  <c r="AB72" i="29" s="1"/>
  <c r="AU46" i="29"/>
  <c r="AL37" i="29"/>
  <c r="AL46" i="29"/>
  <c r="AP34" i="29"/>
  <c r="AO34" i="29"/>
  <c r="AO72" i="29" s="1"/>
  <c r="Y34" i="29"/>
  <c r="AQ37" i="29"/>
  <c r="AA37" i="29"/>
  <c r="AN43" i="29"/>
  <c r="AS40" i="29"/>
  <c r="AC40" i="29"/>
  <c r="AU34" i="29"/>
  <c r="AM34" i="29"/>
  <c r="AM72" i="29" s="1"/>
  <c r="AE34" i="29"/>
  <c r="AE72" i="29" s="1"/>
  <c r="Z7" i="30"/>
  <c r="Z46" i="29"/>
  <c r="W43" i="29"/>
  <c r="AB40" i="29"/>
  <c r="AT34" i="29"/>
  <c r="AT72" i="29" s="1"/>
  <c r="AD34" i="29"/>
  <c r="AN46" i="29"/>
  <c r="AJ43" i="29"/>
  <c r="AG40" i="29"/>
  <c r="AD37" i="29"/>
  <c r="AQ43" i="29"/>
  <c r="X40" i="29"/>
  <c r="X72" i="29" s="1"/>
  <c r="U46" i="29"/>
  <c r="AU40" i="29"/>
  <c r="AR46" i="29"/>
  <c r="AB46" i="29"/>
  <c r="Y43" i="29"/>
  <c r="AL40" i="29"/>
  <c r="AI46" i="29"/>
  <c r="AV43" i="29"/>
  <c r="AF43" i="29"/>
  <c r="AP37" i="29"/>
  <c r="AH37" i="29"/>
  <c r="Z37" i="29"/>
  <c r="Z15" i="30"/>
  <c r="AA31" i="29"/>
  <c r="AX73" i="29"/>
  <c r="AW73" i="29"/>
  <c r="Y55" i="29"/>
  <c r="AZ55" i="29" s="1"/>
  <c r="BB55" i="29" s="1"/>
  <c r="AS43" i="29"/>
  <c r="AS72" i="29" s="1"/>
  <c r="U43" i="29"/>
  <c r="W37" i="29"/>
  <c r="AF55" i="29"/>
  <c r="AE46" i="29"/>
  <c r="AB43" i="29"/>
  <c r="AO40" i="29"/>
  <c r="Y40" i="29"/>
  <c r="AM55" i="29"/>
  <c r="AT46" i="29"/>
  <c r="AN40" i="29"/>
  <c r="U37" i="29"/>
  <c r="AT55" i="29"/>
  <c r="V55" i="29"/>
  <c r="X49" i="29"/>
  <c r="AH43" i="29"/>
  <c r="Z43" i="29"/>
  <c r="AC55" i="29"/>
  <c r="AE49" i="29"/>
  <c r="V40" i="29"/>
  <c r="AJ55" i="29"/>
  <c r="AL49" i="29"/>
  <c r="Z6" i="30"/>
  <c r="AQ55" i="29"/>
  <c r="AS49" i="29"/>
  <c r="AM43" i="29"/>
  <c r="AR40" i="29"/>
  <c r="V34" i="29"/>
  <c r="V72" i="29" s="1"/>
  <c r="AV46" i="29"/>
  <c r="AM46" i="29"/>
  <c r="AI43" i="29"/>
  <c r="AI72" i="29" s="1"/>
  <c r="AF40" i="29"/>
  <c r="AF72" i="29" s="1"/>
  <c r="AC37" i="29"/>
  <c r="AP43" i="29"/>
  <c r="W40" i="29"/>
  <c r="AZ40" i="29" s="1"/>
  <c r="BB40" i="29" s="1"/>
  <c r="AL31" i="29"/>
  <c r="AL72" i="29" s="1"/>
  <c r="AD31" i="29"/>
  <c r="AT40" i="29"/>
  <c r="AQ46" i="29"/>
  <c r="AA46" i="29"/>
  <c r="X43" i="29"/>
  <c r="AK40" i="29"/>
  <c r="Z14" i="30"/>
  <c r="AH46" i="29"/>
  <c r="AU43" i="29"/>
  <c r="AE43" i="29"/>
  <c r="AO37" i="29"/>
  <c r="AG37" i="29"/>
  <c r="Y37" i="29"/>
  <c r="Y72" i="29" s="1"/>
  <c r="Z42" i="30"/>
  <c r="R40" i="30"/>
  <c r="X40" i="30" s="1"/>
  <c r="Z40" i="30" s="1"/>
  <c r="W73" i="25"/>
  <c r="AU72" i="25"/>
  <c r="AM72" i="25"/>
  <c r="AE72" i="25"/>
  <c r="W72" i="25"/>
  <c r="AR19" i="25"/>
  <c r="AR20" i="25" s="1"/>
  <c r="AJ19" i="25"/>
  <c r="AJ20" i="25" s="1"/>
  <c r="AB19" i="25"/>
  <c r="AB20" i="25" s="1"/>
  <c r="AL73" i="25"/>
  <c r="V73" i="25"/>
  <c r="AT72" i="25"/>
  <c r="AL72" i="25"/>
  <c r="AD72" i="25"/>
  <c r="V72" i="25"/>
  <c r="AQ19" i="25"/>
  <c r="AQ20" i="25" s="1"/>
  <c r="AI19" i="25"/>
  <c r="AI20" i="25" s="1"/>
  <c r="AA19" i="25"/>
  <c r="AA20" i="25" s="1"/>
  <c r="AS73" i="25"/>
  <c r="AK73" i="25"/>
  <c r="AC73" i="25"/>
  <c r="U73" i="25"/>
  <c r="AS72" i="25"/>
  <c r="AK72" i="25"/>
  <c r="AC72" i="25"/>
  <c r="U72" i="25"/>
  <c r="AP19" i="25"/>
  <c r="AP20" i="25" s="1"/>
  <c r="AH19" i="25"/>
  <c r="AH20" i="25" s="1"/>
  <c r="Z19" i="25"/>
  <c r="Z20" i="25" s="1"/>
  <c r="AD73" i="25"/>
  <c r="AR73" i="25"/>
  <c r="AJ73" i="25"/>
  <c r="AB73" i="25"/>
  <c r="AR72" i="25"/>
  <c r="AJ72" i="25"/>
  <c r="AB72" i="25"/>
  <c r="AO19" i="25"/>
  <c r="AO20" i="25" s="1"/>
  <c r="AG19" i="25"/>
  <c r="AG20" i="25" s="1"/>
  <c r="Y19" i="25"/>
  <c r="Y20" i="25" s="1"/>
  <c r="Z45" i="26"/>
  <c r="X44" i="26"/>
  <c r="Z44" i="26" s="1"/>
  <c r="Z39" i="26"/>
  <c r="AY73" i="25"/>
  <c r="AQ73" i="25"/>
  <c r="AI73" i="25"/>
  <c r="AA73" i="25"/>
  <c r="AY72" i="25"/>
  <c r="AQ72" i="25"/>
  <c r="AI72" i="25"/>
  <c r="AA72" i="25"/>
  <c r="AV19" i="25"/>
  <c r="AV20" i="25" s="1"/>
  <c r="AN19" i="25"/>
  <c r="AN20" i="25" s="1"/>
  <c r="AF19" i="25"/>
  <c r="AF20" i="25" s="1"/>
  <c r="X19" i="25"/>
  <c r="X20" i="25" s="1"/>
  <c r="BC8" i="25"/>
  <c r="AU19" i="25"/>
  <c r="AU20" i="25" s="1"/>
  <c r="AM19" i="25"/>
  <c r="AM20" i="25" s="1"/>
  <c r="AE19" i="25"/>
  <c r="AE20" i="25" s="1"/>
  <c r="W19" i="25"/>
  <c r="W20" i="25" s="1"/>
  <c r="AW73" i="25"/>
  <c r="AO73" i="25"/>
  <c r="AG73" i="25"/>
  <c r="Y73" i="25"/>
  <c r="AW72" i="25"/>
  <c r="AO72" i="25"/>
  <c r="AG72" i="25"/>
  <c r="Y72" i="25"/>
  <c r="AT19" i="25"/>
  <c r="AT20" i="25" s="1"/>
  <c r="AL19" i="25"/>
  <c r="AL20" i="25" s="1"/>
  <c r="AD19" i="25"/>
  <c r="AD20" i="25" s="1"/>
  <c r="V19" i="25"/>
  <c r="V20" i="25" s="1"/>
  <c r="AF73" i="25"/>
  <c r="AV72" i="25"/>
  <c r="AN72" i="25"/>
  <c r="AF72" i="25"/>
  <c r="AS19" i="25"/>
  <c r="AS20" i="25" s="1"/>
  <c r="AK19" i="25"/>
  <c r="AK20" i="25" s="1"/>
  <c r="AC19" i="25"/>
  <c r="AC20" i="25" s="1"/>
  <c r="AQ44" i="29" l="1"/>
  <c r="X41" i="29"/>
  <c r="AM32" i="29"/>
  <c r="AE32" i="29"/>
  <c r="U47" i="29"/>
  <c r="AU41" i="29"/>
  <c r="AR47" i="29"/>
  <c r="AB47" i="29"/>
  <c r="Y44" i="29"/>
  <c r="AL41" i="29"/>
  <c r="AI47" i="29"/>
  <c r="AV44" i="29"/>
  <c r="AF44" i="29"/>
  <c r="AP38" i="29"/>
  <c r="AH38" i="29"/>
  <c r="Z38" i="29"/>
  <c r="AN47" i="29"/>
  <c r="AT29" i="29"/>
  <c r="V29" i="29"/>
  <c r="AS32" i="29"/>
  <c r="AG41" i="29"/>
  <c r="AD38" i="29"/>
  <c r="AJ44" i="29"/>
  <c r="AA32" i="29"/>
  <c r="AO29" i="29"/>
  <c r="W32" i="29"/>
  <c r="AC29" i="29"/>
  <c r="AK29" i="29"/>
  <c r="AL47" i="29"/>
  <c r="AP35" i="29"/>
  <c r="Z35" i="29"/>
  <c r="AQ38" i="29"/>
  <c r="AA38" i="29"/>
  <c r="AV35" i="29"/>
  <c r="AN35" i="29"/>
  <c r="AF35" i="29"/>
  <c r="AN44" i="29"/>
  <c r="AS41" i="29"/>
  <c r="AC41" i="29"/>
  <c r="AU35" i="29"/>
  <c r="AM35" i="29"/>
  <c r="AE35" i="29"/>
  <c r="Z47" i="29"/>
  <c r="W44" i="29"/>
  <c r="AB41" i="29"/>
  <c r="AT35" i="29"/>
  <c r="AD35" i="29"/>
  <c r="AS35" i="29"/>
  <c r="AC35" i="29"/>
  <c r="U35" i="29"/>
  <c r="AP32" i="29"/>
  <c r="AH41" i="29"/>
  <c r="AU38" i="29"/>
  <c r="AE38" i="29"/>
  <c r="AB35" i="29"/>
  <c r="AG32" i="29"/>
  <c r="AO35" i="29"/>
  <c r="AU47" i="29"/>
  <c r="AI35" i="29"/>
  <c r="AL38" i="29"/>
  <c r="Y35" i="29"/>
  <c r="AZ61" i="29"/>
  <c r="BB61" i="29" s="1"/>
  <c r="AZ43" i="29"/>
  <c r="BB43" i="29" s="1"/>
  <c r="AZ34" i="29"/>
  <c r="BB34" i="29" s="1"/>
  <c r="AI44" i="29"/>
  <c r="AF41" i="29"/>
  <c r="AC38" i="29"/>
  <c r="AP44" i="29"/>
  <c r="W41" i="29"/>
  <c r="AT41" i="29"/>
  <c r="AQ47" i="29"/>
  <c r="AA47" i="29"/>
  <c r="X44" i="29"/>
  <c r="AK41" i="29"/>
  <c r="AR32" i="29"/>
  <c r="AH47" i="29"/>
  <c r="AU44" i="29"/>
  <c r="AE44" i="29"/>
  <c r="AO38" i="29"/>
  <c r="AG38" i="29"/>
  <c r="Y38" i="29"/>
  <c r="Z32" i="29"/>
  <c r="AV47" i="29"/>
  <c r="AD32" i="29"/>
  <c r="AJ29" i="29"/>
  <c r="AL32" i="29"/>
  <c r="U29" i="29"/>
  <c r="AN29" i="29"/>
  <c r="AM47" i="29"/>
  <c r="V32" i="29"/>
  <c r="AS29" i="29"/>
  <c r="AB29" i="29"/>
  <c r="W65" i="29"/>
  <c r="AD65" i="29"/>
  <c r="V65" i="29"/>
  <c r="AK65" i="29"/>
  <c r="AC65" i="29"/>
  <c r="U65" i="29"/>
  <c r="AR65" i="29"/>
  <c r="AJ65" i="29"/>
  <c r="AB65" i="29"/>
  <c r="AQ65" i="29"/>
  <c r="AI65" i="29"/>
  <c r="AP65" i="29"/>
  <c r="AZ46" i="29"/>
  <c r="BB46" i="29" s="1"/>
  <c r="AM56" i="29"/>
  <c r="AT47" i="29"/>
  <c r="AN41" i="29"/>
  <c r="U38" i="29"/>
  <c r="AT56" i="29"/>
  <c r="V56" i="29"/>
  <c r="X50" i="29"/>
  <c r="AH44" i="29"/>
  <c r="Z44" i="29"/>
  <c r="AC56" i="29"/>
  <c r="AE50" i="29"/>
  <c r="V41" i="29"/>
  <c r="X35" i="29"/>
  <c r="AJ56" i="29"/>
  <c r="AL50" i="29"/>
  <c r="AJ32" i="29"/>
  <c r="AQ56" i="29"/>
  <c r="AS50" i="29"/>
  <c r="AM44" i="29"/>
  <c r="AR41" i="29"/>
  <c r="V35" i="29"/>
  <c r="AL44" i="29"/>
  <c r="AI41" i="29"/>
  <c r="AA41" i="29"/>
  <c r="AK35" i="29"/>
  <c r="AH32" i="29"/>
  <c r="AH73" i="29" s="1"/>
  <c r="Y56" i="29"/>
  <c r="AS44" i="29"/>
  <c r="U44" i="29"/>
  <c r="W38" i="29"/>
  <c r="AO32" i="29"/>
  <c r="AB44" i="29"/>
  <c r="AA29" i="29"/>
  <c r="AE47" i="29"/>
  <c r="AC32" i="29"/>
  <c r="AQ29" i="29"/>
  <c r="AF56" i="29"/>
  <c r="AF29" i="29"/>
  <c r="X29" i="29"/>
  <c r="X32" i="29"/>
  <c r="AV29" i="29"/>
  <c r="Y41" i="29"/>
  <c r="AV32" i="29"/>
  <c r="AO41" i="29"/>
  <c r="AZ49" i="29"/>
  <c r="BB49" i="29" s="1"/>
  <c r="V47" i="29"/>
  <c r="AK38" i="29"/>
  <c r="AR38" i="29"/>
  <c r="AJ38" i="29"/>
  <c r="AJ47" i="29"/>
  <c r="AG47" i="29"/>
  <c r="AD44" i="29"/>
  <c r="AF47" i="29"/>
  <c r="AP41" i="29"/>
  <c r="AM38" i="29"/>
  <c r="AD29" i="29"/>
  <c r="AR29" i="29"/>
  <c r="AR23" i="29"/>
  <c r="AJ23" i="29"/>
  <c r="AB23" i="29"/>
  <c r="AI29" i="29"/>
  <c r="AQ32" i="29"/>
  <c r="Y29" i="29"/>
  <c r="AH23" i="29"/>
  <c r="Z23" i="29"/>
  <c r="AT38" i="29"/>
  <c r="AF23" i="29"/>
  <c r="AK32" i="29"/>
  <c r="AM23" i="29"/>
  <c r="AE23" i="29"/>
  <c r="AG29" i="29"/>
  <c r="Y23" i="29"/>
  <c r="AN23" i="29"/>
  <c r="AU23" i="29"/>
  <c r="W23" i="29"/>
  <c r="W47" i="29"/>
  <c r="AT23" i="29"/>
  <c r="AL23" i="29"/>
  <c r="AD23" i="29"/>
  <c r="V23" i="29"/>
  <c r="AS23" i="29"/>
  <c r="AK23" i="29"/>
  <c r="U23" i="29"/>
  <c r="AQ23" i="29"/>
  <c r="X41" i="30"/>
  <c r="Z39" i="30"/>
  <c r="AP59" i="29"/>
  <c r="Z59" i="29"/>
  <c r="AG59" i="29"/>
  <c r="AN59" i="29"/>
  <c r="AU59" i="29"/>
  <c r="U59" i="29"/>
  <c r="AB59" i="29"/>
  <c r="AI59" i="29"/>
  <c r="AZ37" i="29"/>
  <c r="BB37" i="29" s="1"/>
  <c r="Y50" i="29"/>
  <c r="AA53" i="29"/>
  <c r="AF50" i="29"/>
  <c r="AH53" i="29"/>
  <c r="AM50" i="29"/>
  <c r="AO53" i="29"/>
  <c r="AT50" i="29"/>
  <c r="AV53" i="29"/>
  <c r="X53" i="29"/>
  <c r="AE53" i="29"/>
  <c r="AL53" i="29"/>
  <c r="AS53" i="29"/>
  <c r="AK62" i="29"/>
  <c r="AC62" i="29"/>
  <c r="U62" i="29"/>
  <c r="AR62" i="29"/>
  <c r="AJ62" i="29"/>
  <c r="AB62" i="29"/>
  <c r="AQ62" i="29"/>
  <c r="AI62" i="29"/>
  <c r="AA62" i="29"/>
  <c r="AP62" i="29"/>
  <c r="AH62" i="29"/>
  <c r="AO62" i="29"/>
  <c r="AV62" i="29"/>
  <c r="W62" i="29"/>
  <c r="AD62" i="29"/>
  <c r="V62" i="29"/>
  <c r="AZ73" i="25"/>
  <c r="AZ72" i="25"/>
  <c r="AZ53" i="29" l="1"/>
  <c r="BB53" i="29" s="1"/>
  <c r="AZ35" i="29"/>
  <c r="BB35" i="29" s="1"/>
  <c r="AT73" i="29"/>
  <c r="Y73" i="29"/>
  <c r="X73" i="29"/>
  <c r="AZ50" i="29"/>
  <c r="BB50" i="29" s="1"/>
  <c r="AO73" i="29"/>
  <c r="AZ62" i="29"/>
  <c r="BB62" i="29" s="1"/>
  <c r="AI73" i="29"/>
  <c r="AZ44" i="29"/>
  <c r="BB44" i="29" s="1"/>
  <c r="AZ59" i="29"/>
  <c r="BB59" i="29" s="1"/>
  <c r="AQ73" i="29"/>
  <c r="AZ41" i="29"/>
  <c r="BB41" i="29" s="1"/>
  <c r="AZ38" i="29"/>
  <c r="BB38" i="29" s="1"/>
  <c r="AJ73" i="29"/>
  <c r="AF73" i="29"/>
  <c r="AZ56" i="29"/>
  <c r="BB56" i="29" s="1"/>
  <c r="AZ29" i="29"/>
  <c r="BB29" i="29" s="1"/>
  <c r="U73" i="29"/>
  <c r="Z41" i="30"/>
  <c r="AD67" i="29"/>
  <c r="AD72" i="29" s="1"/>
  <c r="AU67" i="29"/>
  <c r="AU72" i="29" s="1"/>
  <c r="AK67" i="29"/>
  <c r="AK72" i="29" s="1"/>
  <c r="AG67" i="29"/>
  <c r="AG72" i="29" s="1"/>
  <c r="AR67" i="29"/>
  <c r="AR72" i="29" s="1"/>
  <c r="AN67" i="29"/>
  <c r="AN72" i="29" s="1"/>
  <c r="Z67" i="29"/>
  <c r="Z72" i="29" s="1"/>
  <c r="W67" i="29"/>
  <c r="AL73" i="29"/>
  <c r="AZ23" i="29"/>
  <c r="BB23" i="29" s="1"/>
  <c r="AB73" i="29"/>
  <c r="AZ47" i="29"/>
  <c r="BB47" i="29" s="1"/>
  <c r="AS73" i="29"/>
  <c r="AE73" i="29"/>
  <c r="AV73" i="29"/>
  <c r="AA73" i="29"/>
  <c r="AZ65" i="29"/>
  <c r="BB65" i="29" s="1"/>
  <c r="AZ32" i="29"/>
  <c r="BB32" i="29" s="1"/>
  <c r="AP73" i="29"/>
  <c r="AC73" i="29"/>
  <c r="V73" i="29"/>
  <c r="AM73" i="29"/>
  <c r="AZ67" i="29" l="1"/>
  <c r="BB67" i="29" s="1"/>
  <c r="W72" i="29"/>
  <c r="AZ72" i="29" s="1"/>
  <c r="W68" i="29"/>
  <c r="AG68" i="29"/>
  <c r="AG73" i="29" s="1"/>
  <c r="AK68" i="29"/>
  <c r="AK73" i="29" s="1"/>
  <c r="AN68" i="29"/>
  <c r="AN73" i="29" s="1"/>
  <c r="Z68" i="29"/>
  <c r="Z73" i="29" s="1"/>
  <c r="AD68" i="29"/>
  <c r="AD73" i="29" s="1"/>
  <c r="AR68" i="29"/>
  <c r="AR73" i="29" s="1"/>
  <c r="AU68" i="29"/>
  <c r="AU73" i="29" s="1"/>
  <c r="AZ68" i="29" l="1"/>
  <c r="BB68" i="29" s="1"/>
  <c r="W73" i="29"/>
  <c r="AZ73" i="29" s="1"/>
  <c r="X18" i="12" l="1"/>
  <c r="X19" i="12"/>
  <c r="C20" i="12"/>
  <c r="F20" i="12"/>
  <c r="I20" i="12"/>
  <c r="L20" i="12"/>
  <c r="O20" i="12"/>
  <c r="R20" i="12"/>
  <c r="U20" i="12"/>
  <c r="X20" i="12"/>
  <c r="W32" i="12"/>
  <c r="W39" i="12"/>
  <c r="W40" i="12"/>
  <c r="Y44" i="12"/>
  <c r="X45" i="12"/>
  <c r="Y46" i="12"/>
  <c r="X47" i="12"/>
</calcChain>
</file>

<file path=xl/sharedStrings.xml><?xml version="1.0" encoding="utf-8"?>
<sst xmlns="http://schemas.openxmlformats.org/spreadsheetml/2006/main" count="3417" uniqueCount="974">
  <si>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</si>
  <si>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</si>
  <si>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</si>
  <si>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満たす</t>
    <rPh sb="0" eb="1">
      <t>ミ</t>
    </rPh>
    <phoneticPr fontId="3"/>
  </si>
  <si>
    <t>満たさない</t>
    <rPh sb="0" eb="1">
      <t>ミ</t>
    </rPh>
    <phoneticPr fontId="3"/>
  </si>
  <si>
    <t>看取り介護加算</t>
    <rPh sb="0" eb="2">
      <t>ミト</t>
    </rPh>
    <rPh sb="3" eb="5">
      <t>カイゴ</t>
    </rPh>
    <rPh sb="5" eb="7">
      <t>カサン</t>
    </rPh>
    <phoneticPr fontId="3"/>
  </si>
  <si>
    <t>該当</t>
    <rPh sb="0" eb="2">
      <t>ガイトウ</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</si>
  <si>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</si>
  <si>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実施</t>
    <rPh sb="0" eb="2">
      <t>ジッシ</t>
    </rPh>
    <phoneticPr fontId="3"/>
  </si>
  <si>
    <t>初期加算</t>
    <rPh sb="0" eb="2">
      <t>ショキ</t>
    </rPh>
    <rPh sb="2" eb="4">
      <t>カサン</t>
    </rPh>
    <phoneticPr fontId="3"/>
  </si>
  <si>
    <t>退居時相談援助加算</t>
    <rPh sb="0" eb="1">
      <t>タイ</t>
    </rPh>
    <rPh sb="1" eb="2">
      <t>キョ</t>
    </rPh>
    <rPh sb="2" eb="3">
      <t>ジ</t>
    </rPh>
    <rPh sb="3" eb="5">
      <t>ソウダン</t>
    </rPh>
    <rPh sb="5" eb="7">
      <t>エンジョ</t>
    </rPh>
    <rPh sb="7" eb="9">
      <t>カサン</t>
    </rPh>
    <phoneticPr fontId="3"/>
  </si>
  <si>
    <t>適正に納付</t>
    <rPh sb="0" eb="2">
      <t>テキセイ</t>
    </rPh>
    <rPh sb="3" eb="5">
      <t>ノウフ</t>
    </rPh>
    <phoneticPr fontId="3"/>
  </si>
  <si>
    <t>夜間支援体制加算（Ⅰ）</t>
    <rPh sb="0" eb="2">
      <t>ヤカン</t>
    </rPh>
    <rPh sb="2" eb="4">
      <t>シエン</t>
    </rPh>
    <rPh sb="4" eb="6">
      <t>タイセイ</t>
    </rPh>
    <rPh sb="6" eb="8">
      <t>カサン</t>
    </rPh>
    <phoneticPr fontId="3"/>
  </si>
  <si>
    <t>夜間支援体制加算（Ⅱ）</t>
    <rPh sb="0" eb="2">
      <t>ヤカン</t>
    </rPh>
    <rPh sb="2" eb="4">
      <t>シエン</t>
    </rPh>
    <rPh sb="4" eb="6">
      <t>タイセイ</t>
    </rPh>
    <rPh sb="6" eb="8">
      <t>カサン</t>
    </rPh>
    <phoneticPr fontId="3"/>
  </si>
  <si>
    <t>看取りに関する職員研修を行っている</t>
    <rPh sb="0" eb="2">
      <t>ミト</t>
    </rPh>
    <rPh sb="4" eb="5">
      <t>カン</t>
    </rPh>
    <rPh sb="7" eb="9">
      <t>ショクイン</t>
    </rPh>
    <rPh sb="9" eb="11">
      <t>ケンシュウ</t>
    </rPh>
    <rPh sb="12" eb="13">
      <t>オコナ</t>
    </rPh>
    <phoneticPr fontId="3"/>
  </si>
  <si>
    <t>□</t>
    <phoneticPr fontId="3"/>
  </si>
  <si>
    <t>認知症専門ケア加算（Ⅰ）</t>
    <rPh sb="0" eb="3">
      <t>ニンチショウ</t>
    </rPh>
    <rPh sb="3" eb="5">
      <t>センモン</t>
    </rPh>
    <rPh sb="7" eb="9">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</si>
  <si>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</si>
  <si>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</si>
  <si>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</si>
  <si>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
  </si>
  <si>
    <t>４　処遇改善に関する実績の報告</t>
    <rPh sb="2" eb="4">
      <t>ショグウ</t>
    </rPh>
    <rPh sb="4" eb="6">
      <t>カイゼン</t>
    </rPh>
    <rPh sb="7" eb="8">
      <t>カン</t>
    </rPh>
    <rPh sb="10" eb="12">
      <t>ジッセキ</t>
    </rPh>
    <rPh sb="13" eb="15">
      <t>ホウコク</t>
    </rPh>
    <phoneticPr fontId="3"/>
  </si>
  <si>
    <t>６　労働保険料の納付</t>
    <rPh sb="2" eb="4">
      <t>ロウドウ</t>
    </rPh>
    <rPh sb="4" eb="7">
      <t>ホケンリョウ</t>
    </rPh>
    <rPh sb="8" eb="10">
      <t>ノウフ</t>
    </rPh>
    <phoneticPr fontId="3"/>
  </si>
  <si>
    <t>３　賃金改善の実施</t>
    <rPh sb="2" eb="4">
      <t>チンギン</t>
    </rPh>
    <rPh sb="4" eb="6">
      <t>カイゼン</t>
    </rPh>
    <rPh sb="7" eb="9">
      <t>ジッシ</t>
    </rPh>
    <phoneticPr fontId="3"/>
  </si>
  <si>
    <t>□</t>
  </si>
  <si>
    <t>口腔衛生管理体制加算</t>
    <rPh sb="0" eb="2">
      <t>コウクウ</t>
    </rPh>
    <rPh sb="2" eb="4">
      <t>エイセイ</t>
    </rPh>
    <rPh sb="4" eb="6">
      <t>カンリ</t>
    </rPh>
    <rPh sb="6" eb="8">
      <t>タイセイ</t>
    </rPh>
    <rPh sb="8" eb="10">
      <t>カサン</t>
    </rPh>
    <phoneticPr fontId="3"/>
  </si>
  <si>
    <t>※根拠条文の表記は、以下のとおり略しています。
　条例………志摩市指定地域密着型サービスの事業の人員、設備及び運営に係る基準に関する条例
　予防条例…志摩市指定地域密着型介護予防サービスの事業の人員、設備及び運営並びに指定地域密着型介護予防サービスに
　　　　　　係る介護予防のための効果的な支援の方法に係る基準に関する条例</t>
    <rPh sb="33" eb="35">
      <t>シテイ</t>
    </rPh>
    <rPh sb="75" eb="78">
      <t>シマシ</t>
    </rPh>
    <rPh sb="78" eb="80">
      <t>シテイ</t>
    </rPh>
    <rPh sb="80" eb="82">
      <t>チイキ</t>
    </rPh>
    <rPh sb="82" eb="85">
      <t>ミッチャクガタ</t>
    </rPh>
    <rPh sb="85" eb="87">
      <t>カイゴ</t>
    </rPh>
    <rPh sb="87" eb="89">
      <t>ヨボウ</t>
    </rPh>
    <rPh sb="94" eb="96">
      <t>ジギョウ</t>
    </rPh>
    <rPh sb="97" eb="99">
      <t>ジンイン</t>
    </rPh>
    <rPh sb="100" eb="102">
      <t>セツビ</t>
    </rPh>
    <rPh sb="102" eb="103">
      <t>オヨ</t>
    </rPh>
    <rPh sb="104" eb="106">
      <t>ウンエイ</t>
    </rPh>
    <rPh sb="106" eb="107">
      <t>ナラ</t>
    </rPh>
    <rPh sb="109" eb="111">
      <t>シテイ</t>
    </rPh>
    <rPh sb="111" eb="113">
      <t>チイキ</t>
    </rPh>
    <rPh sb="113" eb="116">
      <t>ミッチャクガタ</t>
    </rPh>
    <rPh sb="116" eb="118">
      <t>カイゴ</t>
    </rPh>
    <rPh sb="118" eb="120">
      <t>ヨボウ</t>
    </rPh>
    <rPh sb="132" eb="133">
      <t>カカ</t>
    </rPh>
    <rPh sb="134" eb="136">
      <t>カイゴ</t>
    </rPh>
    <rPh sb="136" eb="138">
      <t>ヨボウ</t>
    </rPh>
    <rPh sb="142" eb="145">
      <t>コウカテキ</t>
    </rPh>
    <rPh sb="146" eb="148">
      <t>シエン</t>
    </rPh>
    <rPh sb="149" eb="151">
      <t>ホウホウ</t>
    </rPh>
    <rPh sb="152" eb="153">
      <t>カカ</t>
    </rPh>
    <rPh sb="154" eb="156">
      <t>キジュン</t>
    </rPh>
    <rPh sb="157" eb="158">
      <t>カン</t>
    </rPh>
    <rPh sb="160" eb="162">
      <t>ジョウレイ</t>
    </rPh>
    <phoneticPr fontId="3"/>
  </si>
  <si>
    <t>Ⅳ　変更の届出等</t>
    <rPh sb="2" eb="4">
      <t>ヘンコウ</t>
    </rPh>
    <rPh sb="5" eb="7">
      <t>トドケデ</t>
    </rPh>
    <rPh sb="7" eb="8">
      <t>トウ</t>
    </rPh>
    <phoneticPr fontId="3"/>
  </si>
  <si>
    <t>(2)</t>
  </si>
  <si>
    <t xml:space="preserve">条例第127条
予防条例
第85条
</t>
    <rPh sb="14" eb="15">
      <t>ダイ</t>
    </rPh>
    <phoneticPr fontId="3"/>
  </si>
  <si>
    <t xml:space="preserve">
従業者、設備、備品及び会計に関する諸記録を整備されているか。
</t>
    <phoneticPr fontId="3"/>
  </si>
  <si>
    <t>(1)</t>
    <phoneticPr fontId="3"/>
  </si>
  <si>
    <t>記録の整備</t>
    <rPh sb="0" eb="2">
      <t>キロク</t>
    </rPh>
    <rPh sb="3" eb="5">
      <t>セイビ</t>
    </rPh>
    <phoneticPr fontId="3"/>
  </si>
  <si>
    <t xml:space="preserve">
他の事業と会計を区分しているか。
</t>
    <rPh sb="1" eb="2">
      <t>ホカ</t>
    </rPh>
    <rPh sb="3" eb="5">
      <t>ジギョウ</t>
    </rPh>
    <rPh sb="6" eb="8">
      <t>カイケイ</t>
    </rPh>
    <rPh sb="9" eb="11">
      <t>クブン</t>
    </rPh>
    <phoneticPr fontId="3"/>
  </si>
  <si>
    <t>条例第128条（第41条準用）
予防条例第86条（第38条準用）</t>
    <rPh sb="12" eb="14">
      <t>ジュンヨウ</t>
    </rPh>
    <rPh sb="30" eb="32">
      <t>ジュンヨウ</t>
    </rPh>
    <phoneticPr fontId="3"/>
  </si>
  <si>
    <t xml:space="preserve">
他の事業所と経理を区分しているか。
</t>
    <rPh sb="1" eb="2">
      <t>ホカ</t>
    </rPh>
    <rPh sb="3" eb="6">
      <t>ジギョウショ</t>
    </rPh>
    <rPh sb="7" eb="9">
      <t>ケイリ</t>
    </rPh>
    <rPh sb="10" eb="12">
      <t>クブン</t>
    </rPh>
    <phoneticPr fontId="3"/>
  </si>
  <si>
    <t>会計の区分</t>
    <rPh sb="0" eb="2">
      <t>カイケイ</t>
    </rPh>
    <rPh sb="3" eb="5">
      <t>クブン</t>
    </rPh>
    <phoneticPr fontId="3"/>
  </si>
  <si>
    <t>(5)</t>
    <phoneticPr fontId="3"/>
  </si>
  <si>
    <t xml:space="preserve">
利用者に対するサービスの提供により賠償すべき事故が発生した場合は、損害賠償を速やかに行っているか。
</t>
    <phoneticPr fontId="3"/>
  </si>
  <si>
    <t>(4)</t>
    <phoneticPr fontId="3"/>
  </si>
  <si>
    <t xml:space="preserve">
(1)の事故の状況及び事故に際して採った処置等について記録しているか。
</t>
    <rPh sb="23" eb="24">
      <t>トウ</t>
    </rPh>
    <phoneticPr fontId="3"/>
  </si>
  <si>
    <t>(3)</t>
    <phoneticPr fontId="3"/>
  </si>
  <si>
    <t xml:space="preserve">条例第128条（第40条準用）
予防条例第86条（第37条準用）
</t>
    <rPh sb="12" eb="14">
      <t>ジュンヨウ</t>
    </rPh>
    <rPh sb="30" eb="32">
      <t>ジュンヨウ</t>
    </rPh>
    <phoneticPr fontId="3"/>
  </si>
  <si>
    <t xml:space="preserve">
利用者に対するサービスの提供により事故が発生した場合は、市、当該利用者の家族、当該利用者に係る居宅介護支援事業者（介護支援予防事業者）等に連絡を行うとともに、必要な措置を講じているか。
</t>
    <rPh sb="29" eb="30">
      <t>シ</t>
    </rPh>
    <phoneticPr fontId="3"/>
  </si>
  <si>
    <t>(2)</t>
    <phoneticPr fontId="3"/>
  </si>
  <si>
    <t>事故発生時の対応</t>
    <rPh sb="0" eb="2">
      <t>ジコ</t>
    </rPh>
    <rPh sb="2" eb="4">
      <t>ハッセイ</t>
    </rPh>
    <rPh sb="4" eb="5">
      <t>ジ</t>
    </rPh>
    <rPh sb="6" eb="8">
      <t>タイオウ</t>
    </rPh>
    <phoneticPr fontId="3"/>
  </si>
  <si>
    <t>(7)</t>
  </si>
  <si>
    <t xml:space="preserve">
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
</t>
    <phoneticPr fontId="3"/>
  </si>
  <si>
    <t>(6)</t>
  </si>
  <si>
    <t>(5)</t>
  </si>
  <si>
    <t xml:space="preserve">
提供したサービスに関し、市が行う文書その他の物件の提出若しくは提示の求め又は市の当該職員からの質問若しくは照会に応じ、及び利用者からの苦情に関して市が行う調査に協力するとともに、市から指導又は助言を受けた場合においては、当該指導又は助言に従って必要な改善を行っているか。
</t>
    <rPh sb="28" eb="29">
      <t>モ</t>
    </rPh>
    <rPh sb="32" eb="34">
      <t>テイジ</t>
    </rPh>
    <rPh sb="35" eb="36">
      <t>モト</t>
    </rPh>
    <rPh sb="37" eb="38">
      <t>マタ</t>
    </rPh>
    <rPh sb="39" eb="40">
      <t>シ</t>
    </rPh>
    <rPh sb="41" eb="43">
      <t>トウガイ</t>
    </rPh>
    <rPh sb="43" eb="45">
      <t>ショクイン</t>
    </rPh>
    <rPh sb="48" eb="50">
      <t>シツモン</t>
    </rPh>
    <rPh sb="50" eb="51">
      <t>モ</t>
    </rPh>
    <rPh sb="54" eb="56">
      <t>ショウカイ</t>
    </rPh>
    <rPh sb="62" eb="65">
      <t>リヨウシャ</t>
    </rPh>
    <rPh sb="68" eb="70">
      <t>クジョウ</t>
    </rPh>
    <rPh sb="71" eb="72">
      <t>カン</t>
    </rPh>
    <rPh sb="120" eb="121">
      <t>シタガ</t>
    </rPh>
    <phoneticPr fontId="3"/>
  </si>
  <si>
    <t>(4)</t>
  </si>
  <si>
    <t>(3)</t>
  </si>
  <si>
    <t xml:space="preserve">
(1)の苦情を受け付けた場合には、当該苦情の内容等を記録しているか。
</t>
    <phoneticPr fontId="3"/>
  </si>
  <si>
    <t>条例第128条（第38条準用）
予防条例第86条（第36条準用）</t>
    <rPh sb="12" eb="14">
      <t>ジュンヨウ</t>
    </rPh>
    <rPh sb="30" eb="32">
      <t>ジュンヨウ</t>
    </rPh>
    <phoneticPr fontId="3"/>
  </si>
  <si>
    <t xml:space="preserve">
提供したサービスに係る利用者及びその家族からの苦情に迅速かつ適切に対応するために、苦情を受け付けるための窓口を設置する等の必要な措置を講じているか。
</t>
    <phoneticPr fontId="3"/>
  </si>
  <si>
    <t>苦情処理</t>
    <rPh sb="0" eb="2">
      <t>クジョウ</t>
    </rPh>
    <rPh sb="2" eb="4">
      <t>ショリ</t>
    </rPh>
    <phoneticPr fontId="3"/>
  </si>
  <si>
    <t xml:space="preserve">条例第128条（第104条準用）
予防条例第86条（第61条準用）
</t>
    <rPh sb="6" eb="7">
      <t>ジョウ</t>
    </rPh>
    <rPh sb="13" eb="15">
      <t>ジュンヨウ</t>
    </rPh>
    <rPh sb="31" eb="33">
      <t>ジュンヨウ</t>
    </rPh>
    <phoneticPr fontId="3"/>
  </si>
  <si>
    <t xml:space="preserve">
提供したサービスに関し、利用者の心身の状況を踏まえ、妥当適切なサービスが行われているかどうかを確認するために市が行う調査に協力するとともに、市から指導又は助言を受けた場合においては、当該指導又は助言に従って必要な改善を行っているか。
</t>
    <phoneticPr fontId="3"/>
  </si>
  <si>
    <t>調査への協力等</t>
  </si>
  <si>
    <t xml:space="preserve">
居宅介護支援事業者（介護予防支援事業者）又はその従業者から、当該共同生活住居からの退居者を紹介することの対償として、金品その他の財産上の利益を収受していないか。
</t>
    <phoneticPr fontId="3"/>
  </si>
  <si>
    <t>条例第126条
予防条例第84条</t>
    <rPh sb="13" eb="14">
      <t>ダイ</t>
    </rPh>
    <phoneticPr fontId="3"/>
  </si>
  <si>
    <t xml:space="preserve">
居宅介護支援事業者（介護予防支援事業者）又はその従業者に対し、要介護（要支援）被保険者に対して当該共同生活住居を紹介することの対償として、金品その他の財産上の利益を供与していないか。
</t>
    <phoneticPr fontId="3"/>
  </si>
  <si>
    <t>居宅介護支援事業者に対する利益供与等の禁止</t>
  </si>
  <si>
    <t xml:space="preserve">
緊急時において円滑な協力を得るため、当該医療機関との間であらかじめ必要な事項を取り決めているか。
</t>
    <rPh sb="1" eb="4">
      <t>キンキュウジ</t>
    </rPh>
    <rPh sb="8" eb="10">
      <t>エンカツ</t>
    </rPh>
    <rPh sb="11" eb="13">
      <t>キョウリョク</t>
    </rPh>
    <rPh sb="14" eb="15">
      <t>エ</t>
    </rPh>
    <rPh sb="19" eb="21">
      <t>トウガイ</t>
    </rPh>
    <rPh sb="21" eb="23">
      <t>イリョウ</t>
    </rPh>
    <rPh sb="23" eb="25">
      <t>キカン</t>
    </rPh>
    <rPh sb="27" eb="28">
      <t>アイダ</t>
    </rPh>
    <rPh sb="34" eb="36">
      <t>ヒツヨウ</t>
    </rPh>
    <rPh sb="37" eb="39">
      <t>ジコウ</t>
    </rPh>
    <rPh sb="40" eb="41">
      <t>ト</t>
    </rPh>
    <rPh sb="42" eb="43">
      <t>キ</t>
    </rPh>
    <phoneticPr fontId="3"/>
  </si>
  <si>
    <t xml:space="preserve">条例第128条（第99条準用）
予防条例第86条（第56条準用）
</t>
    <rPh sb="12" eb="14">
      <t>ジュンヨウ</t>
    </rPh>
    <phoneticPr fontId="3"/>
  </si>
  <si>
    <t xml:space="preserve">
利用者に病状の急変が生じた場合その他必要な場合は、速やかに主治の医師又は協力医療機関への連絡を行う等の必要な措置を講じているか。
</t>
    <phoneticPr fontId="3"/>
  </si>
  <si>
    <t>緊急時等の対応</t>
    <rPh sb="0" eb="3">
      <t>キンキュウジ</t>
    </rPh>
    <rPh sb="3" eb="4">
      <t>トウ</t>
    </rPh>
    <rPh sb="5" eb="7">
      <t>タイオウ</t>
    </rPh>
    <phoneticPr fontId="3"/>
  </si>
  <si>
    <t xml:space="preserve">
サービスの提供体制の確保、夜間における緊急時の対応等のため、介護老人福祉施設、介護老人保健施設、介護医療院、病院等との間で連携及び支援の体制を整えているか。
</t>
    <rPh sb="49" eb="51">
      <t>カイゴ</t>
    </rPh>
    <rPh sb="51" eb="53">
      <t>イリョウ</t>
    </rPh>
    <rPh sb="53" eb="54">
      <t>イン</t>
    </rPh>
    <phoneticPr fontId="3"/>
  </si>
  <si>
    <t xml:space="preserve">
あらかじめ協力歯科医療機関を定めておくよう努めているか。
</t>
    <phoneticPr fontId="3"/>
  </si>
  <si>
    <t>条例第125条
予防条例第83条</t>
    <rPh sb="13" eb="14">
      <t>ダイ</t>
    </rPh>
    <phoneticPr fontId="3"/>
  </si>
  <si>
    <t xml:space="preserve">
利用者の病状の急変等に備えるため、あらかじめ、協力医療機関を定めているか。
</t>
    <phoneticPr fontId="3"/>
  </si>
  <si>
    <t>協力医療機関等</t>
  </si>
  <si>
    <t xml:space="preserve">
利用者の使用する施設、食器その他の設備又は飲用に供する水について、衛生的な管理に努め、又は衛生上必要な措置を講じているか。
</t>
    <phoneticPr fontId="3"/>
  </si>
  <si>
    <t>衛生管理等</t>
    <rPh sb="0" eb="2">
      <t>エイセイ</t>
    </rPh>
    <rPh sb="2" eb="5">
      <t>カンリトウ</t>
    </rPh>
    <phoneticPr fontId="3"/>
  </si>
  <si>
    <t xml:space="preserve">
事業の運営に当たっては、提供した認知症対応型共同生活介護に関する利用者からの苦情に関して、市等が派遣する者が相談及び援助を行う事業その他の市が実施する事業に協力するように努めているか。
</t>
    <phoneticPr fontId="3"/>
  </si>
  <si>
    <t xml:space="preserve">
事業の運営に当たっては、地域住民又はその自発的な活動等との連携及び協力を行う等、地域との交流を図っているか。
</t>
    <phoneticPr fontId="3"/>
  </si>
  <si>
    <t xml:space="preserve">
運営推進会議の内容（報告、評価、要望、助言等）についての記録を作成し、これを公表しているか。
</t>
    <rPh sb="8" eb="10">
      <t>ナイヨウ</t>
    </rPh>
    <phoneticPr fontId="3"/>
  </si>
  <si>
    <t xml:space="preserve">
運営推進会議をおおむね２月に１回以上開催し、活動状況を報告し、その評価を受けるとともに、必要な要望、助言等を聴く機会を設けているか。
</t>
    <phoneticPr fontId="3"/>
  </si>
  <si>
    <t>地域との連携等</t>
  </si>
  <si>
    <t xml:space="preserve">条例第128条
（第36条準用）
予防条例第86条（第34条準用）
</t>
    <rPh sb="13" eb="15">
      <t>ジュンヨウ</t>
    </rPh>
    <rPh sb="31" eb="33">
      <t>ジュンヨウ</t>
    </rPh>
    <phoneticPr fontId="3"/>
  </si>
  <si>
    <t xml:space="preserve">
広告をする場合においては、その内容が虚偽又は誇大なものとなっていないか。
</t>
    <phoneticPr fontId="3"/>
  </si>
  <si>
    <t>広告</t>
  </si>
  <si>
    <t xml:space="preserve">
サービス担当者会議等において、利用者の個人情報を用いる場合は利用者の同意を、利用者の家族の個人情報を用いる場合は当該家族の同意を、あらかじめ文書により得ているか。
</t>
    <phoneticPr fontId="3"/>
  </si>
  <si>
    <t xml:space="preserve">
当該事業所の従業者であった者が、正当な理由がなく、その業務上知り得た利用者又はその家族の秘密を漏らすことがないよう、必要な措置を講じているか。
</t>
    <rPh sb="17" eb="19">
      <t>セイトウ</t>
    </rPh>
    <rPh sb="20" eb="22">
      <t>リユウ</t>
    </rPh>
    <rPh sb="28" eb="30">
      <t>ギョウム</t>
    </rPh>
    <phoneticPr fontId="3"/>
  </si>
  <si>
    <t>条例第128条
（第35条準用）
予防条例第86条（第33条準用）</t>
    <rPh sb="13" eb="15">
      <t>ジュンヨウ</t>
    </rPh>
    <rPh sb="31" eb="33">
      <t>ジュンヨウ</t>
    </rPh>
    <phoneticPr fontId="3"/>
  </si>
  <si>
    <t xml:space="preserve">
従業者は、正当な理由がなく、その業務上知り得た利用者又はその家族の秘密を漏らしていないか。
</t>
    <phoneticPr fontId="3"/>
  </si>
  <si>
    <t>(1)</t>
    <phoneticPr fontId="3"/>
  </si>
  <si>
    <t>秘密保持等</t>
  </si>
  <si>
    <t xml:space="preserve">
事業所の見やすい場所に、運営規程の概要、従業者の勤務の体制その他利用申込者のサービスの選択に資すると認められる重要事項を掲示しているか。</t>
    <rPh sb="15" eb="17">
      <t>キテイ</t>
    </rPh>
    <phoneticPr fontId="3"/>
  </si>
  <si>
    <t>掲示</t>
  </si>
  <si>
    <t xml:space="preserve">
(1)の介護従業者の勤務の体制を定めるに当たっては、利用者が安心して日常生活を送ることができるよう、継続性を重視したサービスの提供に配慮しているか。
</t>
    <phoneticPr fontId="3"/>
  </si>
  <si>
    <t xml:space="preserve">条例第123条
予防条例第81条
</t>
    <phoneticPr fontId="3"/>
  </si>
  <si>
    <t xml:space="preserve">
利用者に対し、適切な指定（介護予防）認知症対応型共同生活介護を提供できるよう、従業者の勤務の体制を定めているか。
</t>
    <phoneticPr fontId="3"/>
  </si>
  <si>
    <t>勤務体制の確保等</t>
    <phoneticPr fontId="3"/>
  </si>
  <si>
    <t xml:space="preserve">
(3)の訓練の実施に当たって、地域住民の参加が得られるよう連携に努めているか。
</t>
    <rPh sb="5" eb="7">
      <t>クンレン</t>
    </rPh>
    <rPh sb="8" eb="10">
      <t>ジッシ</t>
    </rPh>
    <rPh sb="11" eb="12">
      <t>ア</t>
    </rPh>
    <rPh sb="16" eb="18">
      <t>チイキ</t>
    </rPh>
    <rPh sb="18" eb="20">
      <t>ジュウミン</t>
    </rPh>
    <rPh sb="21" eb="23">
      <t>サンカ</t>
    </rPh>
    <rPh sb="24" eb="25">
      <t>エ</t>
    </rPh>
    <rPh sb="30" eb="32">
      <t>レンケイ</t>
    </rPh>
    <rPh sb="33" eb="34">
      <t>ツト</t>
    </rPh>
    <phoneticPr fontId="3"/>
  </si>
  <si>
    <t xml:space="preserve">
定期的に避難訓練、救出訓練その他必要な訓練を行っているか。
</t>
    <rPh sb="7" eb="9">
      <t>クンレン</t>
    </rPh>
    <rPh sb="12" eb="14">
      <t>クンレン</t>
    </rPh>
    <phoneticPr fontId="3"/>
  </si>
  <si>
    <t xml:space="preserve">
非常災害時の関係機関への通報及び連携体制を整備し、それらを定期的に従業者に周知しているか。
</t>
    <phoneticPr fontId="3"/>
  </si>
  <si>
    <t>条例第128条（第102条準用）
予防条例第86条（第59条準用）</t>
    <rPh sb="13" eb="15">
      <t>ジュンヨウ</t>
    </rPh>
    <rPh sb="27" eb="28">
      <t>ダイ</t>
    </rPh>
    <rPh sb="30" eb="31">
      <t>ジョウ</t>
    </rPh>
    <phoneticPr fontId="3"/>
  </si>
  <si>
    <t xml:space="preserve">
非常災害に関する具体的計画を立てているか。
</t>
    <phoneticPr fontId="3"/>
  </si>
  <si>
    <t>非常災害対策</t>
    <phoneticPr fontId="3"/>
  </si>
  <si>
    <t>条例第122条
予防条例第80条</t>
    <phoneticPr fontId="3"/>
  </si>
  <si>
    <t>運営規程</t>
    <rPh sb="0" eb="2">
      <t>ウンエイ</t>
    </rPh>
    <rPh sb="2" eb="4">
      <t>キテイ</t>
    </rPh>
    <phoneticPr fontId="3"/>
  </si>
  <si>
    <t xml:space="preserve">条例第121条
予防条例第79条
</t>
    <phoneticPr fontId="3"/>
  </si>
  <si>
    <t>管理者による管理</t>
  </si>
  <si>
    <t xml:space="preserve">
常に利用者の家族との連携を図るとともに、利用者とその家族との交流等の機会を確保するよう努めているか。
</t>
    <phoneticPr fontId="3"/>
  </si>
  <si>
    <t xml:space="preserve">
利用者が日常生活を営む上で必要な行政機関に対する手続等について、その者又はその家族が行うことが困難である場合は、その者の同意を得て、代わって行っているか。
</t>
    <phoneticPr fontId="3"/>
  </si>
  <si>
    <t xml:space="preserve">条例第120条
予防条例第90条
</t>
    <rPh sb="13" eb="14">
      <t>ダイ</t>
    </rPh>
    <rPh sb="16" eb="17">
      <t>ジョウ</t>
    </rPh>
    <phoneticPr fontId="3"/>
  </si>
  <si>
    <t xml:space="preserve">
利用者の趣味又は嗜好に応じた活動の支援に努めているか。
</t>
    <rPh sb="1" eb="4">
      <t>リヨウシャ</t>
    </rPh>
    <rPh sb="5" eb="7">
      <t>シュミ</t>
    </rPh>
    <rPh sb="7" eb="8">
      <t>マタ</t>
    </rPh>
    <rPh sb="9" eb="11">
      <t>シコウ</t>
    </rPh>
    <rPh sb="12" eb="13">
      <t>オウ</t>
    </rPh>
    <rPh sb="15" eb="17">
      <t>カツドウ</t>
    </rPh>
    <rPh sb="18" eb="20">
      <t>シエン</t>
    </rPh>
    <rPh sb="21" eb="22">
      <t>ツト</t>
    </rPh>
    <phoneticPr fontId="3"/>
  </si>
  <si>
    <t xml:space="preserve">
社会生活上の便宜の提供等</t>
    <phoneticPr fontId="3"/>
  </si>
  <si>
    <t xml:space="preserve">
管理者は、介護従業者の管理、利用の申込みに係る調整、業務の実施状況の把握その他の管理を一元的に行っているか。また、介護従業者に必要な指揮命令を行っているか。
</t>
    <rPh sb="58" eb="60">
      <t>カイゴ</t>
    </rPh>
    <rPh sb="60" eb="63">
      <t>ジュウギョウシャ</t>
    </rPh>
    <rPh sb="64" eb="66">
      <t>ヒツヨウ</t>
    </rPh>
    <rPh sb="67" eb="69">
      <t>シキ</t>
    </rPh>
    <rPh sb="69" eb="71">
      <t>メイレイ</t>
    </rPh>
    <rPh sb="72" eb="73">
      <t>オコナ</t>
    </rPh>
    <phoneticPr fontId="3"/>
  </si>
  <si>
    <t>管理者の責務</t>
    <rPh sb="0" eb="3">
      <t>カンリシャ</t>
    </rPh>
    <rPh sb="4" eb="6">
      <t>セキム</t>
    </rPh>
    <phoneticPr fontId="3"/>
  </si>
  <si>
    <t xml:space="preserve">
利用者の食事その他の家事等は、利用者と介護従業者が共同で行うよう努めているか。
</t>
    <phoneticPr fontId="3"/>
  </si>
  <si>
    <t xml:space="preserve">
介護従業者以外の者による介護を受けさせていないか。
</t>
    <phoneticPr fontId="3"/>
  </si>
  <si>
    <t>条例
第119条
予防条例
第89条</t>
    <rPh sb="14" eb="15">
      <t>ダイ</t>
    </rPh>
    <rPh sb="17" eb="18">
      <t>ジョウ</t>
    </rPh>
    <phoneticPr fontId="3"/>
  </si>
  <si>
    <t xml:space="preserve">
利用者の心身の状況に応じ、利用者の自立の支援と日常生活の充実に資するよう、適切な技術をもって行われているか。
</t>
    <phoneticPr fontId="3"/>
  </si>
  <si>
    <t>介護等</t>
  </si>
  <si>
    <t xml:space="preserve">
認知症対応型共同生活介護計画の作成後においても、他の介護従業者及び指定居宅サービス等を行う者との連絡を継続的に行うことにより、実施状況の把握を行い、必要に応じて変更を行っているか。
</t>
    <rPh sb="18" eb="19">
      <t>ゴ</t>
    </rPh>
    <rPh sb="25" eb="26">
      <t>ホカ</t>
    </rPh>
    <rPh sb="27" eb="29">
      <t>カイゴ</t>
    </rPh>
    <rPh sb="29" eb="32">
      <t>ジュウギョウシャ</t>
    </rPh>
    <rPh sb="32" eb="33">
      <t>オヨ</t>
    </rPh>
    <rPh sb="34" eb="36">
      <t>シテイ</t>
    </rPh>
    <rPh sb="36" eb="38">
      <t>キョタク</t>
    </rPh>
    <rPh sb="42" eb="43">
      <t>トウ</t>
    </rPh>
    <rPh sb="44" eb="45">
      <t>オコナ</t>
    </rPh>
    <rPh sb="46" eb="47">
      <t>モノ</t>
    </rPh>
    <rPh sb="49" eb="51">
      <t>レンラク</t>
    </rPh>
    <rPh sb="52" eb="55">
      <t>ケイゾクテキ</t>
    </rPh>
    <rPh sb="56" eb="57">
      <t>オコナ</t>
    </rPh>
    <rPh sb="64" eb="66">
      <t>ジッシ</t>
    </rPh>
    <rPh sb="66" eb="68">
      <t>ジョウキョウ</t>
    </rPh>
    <rPh sb="69" eb="71">
      <t>ハアク</t>
    </rPh>
    <rPh sb="72" eb="73">
      <t>オコナ</t>
    </rPh>
    <rPh sb="75" eb="77">
      <t>ヒツヨウ</t>
    </rPh>
    <rPh sb="78" eb="79">
      <t>オウ</t>
    </rPh>
    <rPh sb="81" eb="83">
      <t>ヘンコウ</t>
    </rPh>
    <rPh sb="84" eb="85">
      <t>オコナ</t>
    </rPh>
    <phoneticPr fontId="3"/>
  </si>
  <si>
    <t>(6)</t>
    <phoneticPr fontId="3"/>
  </si>
  <si>
    <t xml:space="preserve">
介護計画を作成した際には、当該認知症対応型共同生活介護計画を利用者に交付しているか。
</t>
    <phoneticPr fontId="3"/>
  </si>
  <si>
    <t xml:space="preserve">
認知症対応型共同生活介護計画の作成に当たっては、その内容について利用者又はその家族に対して説明し、利用者の同意を得ているか。
</t>
    <phoneticPr fontId="3"/>
  </si>
  <si>
    <t xml:space="preserve">
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るか。
</t>
    <rPh sb="79" eb="81">
      <t>ニンチ</t>
    </rPh>
    <rPh sb="81" eb="82">
      <t>ショウ</t>
    </rPh>
    <rPh sb="82" eb="85">
      <t>タイオウガタ</t>
    </rPh>
    <rPh sb="85" eb="87">
      <t>キョウドウ</t>
    </rPh>
    <rPh sb="87" eb="89">
      <t>セイカツ</t>
    </rPh>
    <rPh sb="89" eb="91">
      <t>カイゴ</t>
    </rPh>
    <phoneticPr fontId="3"/>
  </si>
  <si>
    <t xml:space="preserve">
介護計画の作成に当たっては、通所介護の活用、地域における活動への参加の機会の提供等により、利用者の多様な活動の確保に努めているか。
</t>
    <phoneticPr fontId="3"/>
  </si>
  <si>
    <t>条例
第118条</t>
    <rPh sb="7" eb="8">
      <t>ジョウ</t>
    </rPh>
    <phoneticPr fontId="3"/>
  </si>
  <si>
    <t xml:space="preserve">
管理者は、計画作成担当者に認知症対応型共同生活介護計画の作成に関する業務を担当させているか。
</t>
    <rPh sb="1" eb="4">
      <t>カンリシャ</t>
    </rPh>
    <rPh sb="6" eb="8">
      <t>ケイカク</t>
    </rPh>
    <rPh sb="8" eb="10">
      <t>サクセイ</t>
    </rPh>
    <rPh sb="10" eb="13">
      <t>タントウシャ</t>
    </rPh>
    <rPh sb="14" eb="16">
      <t>ニンチ</t>
    </rPh>
    <rPh sb="16" eb="17">
      <t>ショウ</t>
    </rPh>
    <rPh sb="17" eb="20">
      <t>タイオウガタ</t>
    </rPh>
    <rPh sb="20" eb="22">
      <t>キョウドウ</t>
    </rPh>
    <rPh sb="22" eb="24">
      <t>セイカツ</t>
    </rPh>
    <rPh sb="24" eb="26">
      <t>カイゴ</t>
    </rPh>
    <rPh sb="26" eb="28">
      <t>ケイカク</t>
    </rPh>
    <rPh sb="29" eb="31">
      <t>サクセイ</t>
    </rPh>
    <rPh sb="32" eb="33">
      <t>カン</t>
    </rPh>
    <rPh sb="35" eb="37">
      <t>ギョウム</t>
    </rPh>
    <rPh sb="38" eb="40">
      <t>タントウ</t>
    </rPh>
    <phoneticPr fontId="3"/>
  </si>
  <si>
    <t>(1)</t>
    <phoneticPr fontId="3"/>
  </si>
  <si>
    <t>認知症対応型共同生活介護計画の作成</t>
  </si>
  <si>
    <t xml:space="preserve">
利用者が、偽りその他不正な行為によって保険給付を受け、又は受けようとしたときは、その旨を市に通知しているか。
</t>
    <rPh sb="1" eb="4">
      <t>リヨウシャ</t>
    </rPh>
    <rPh sb="43" eb="44">
      <t>ムネ</t>
    </rPh>
    <rPh sb="45" eb="46">
      <t>シ</t>
    </rPh>
    <rPh sb="47" eb="49">
      <t>ツウチ</t>
    </rPh>
    <phoneticPr fontId="3"/>
  </si>
  <si>
    <t>条例第128条（第28条準用）
予防条例第86条（第24条準用）</t>
    <rPh sb="8" eb="9">
      <t>ダイ</t>
    </rPh>
    <rPh sb="11" eb="12">
      <t>ジョウ</t>
    </rPh>
    <rPh sb="12" eb="14">
      <t>ジュンヨウ</t>
    </rPh>
    <rPh sb="29" eb="30">
      <t>ジョウ</t>
    </rPh>
    <rPh sb="30" eb="32">
      <t>ジュンヨウ</t>
    </rPh>
    <phoneticPr fontId="3"/>
  </si>
  <si>
    <t xml:space="preserve">
利用者が、正当な理由なしにサービスの利用に関する指示に従わないことにより、要介護等状態の程度を増進させたと認められるときは、その旨を市に通知しているか。
</t>
    <rPh sb="1" eb="4">
      <t>リヨウシャ</t>
    </rPh>
    <rPh sb="54" eb="55">
      <t>ミト</t>
    </rPh>
    <rPh sb="65" eb="66">
      <t>ムネ</t>
    </rPh>
    <rPh sb="67" eb="68">
      <t>シ</t>
    </rPh>
    <rPh sb="69" eb="71">
      <t>ツウチ</t>
    </rPh>
    <phoneticPr fontId="3"/>
  </si>
  <si>
    <t xml:space="preserve">
利用者に関する市町村への通知</t>
    <phoneticPr fontId="3"/>
  </si>
  <si>
    <t xml:space="preserve">
計画作成担当者は、モニタリングの結果を踏まえ、必要に応じて介護予防認知症対応型共同生活介護計画の変更を行っているか。
</t>
    <phoneticPr fontId="3"/>
  </si>
  <si>
    <t>(10)</t>
  </si>
  <si>
    <t xml:space="preserve">
計画作成担当者は、介護予防認知症対応型共同生活介護計画に基づくサービスの提供の期間内において、少なくとも１回は当該計画の実施状況の把握（モニタリング）を行うとともに、利用者の様態の変化等の把握を行っているか。
</t>
    <rPh sb="29" eb="30">
      <t>モト</t>
    </rPh>
    <rPh sb="37" eb="39">
      <t>テイキョウ</t>
    </rPh>
    <rPh sb="40" eb="43">
      <t>キカンナイ</t>
    </rPh>
    <rPh sb="48" eb="49">
      <t>スク</t>
    </rPh>
    <rPh sb="56" eb="58">
      <t>トウガイ</t>
    </rPh>
    <rPh sb="58" eb="60">
      <t>ケイカク</t>
    </rPh>
    <phoneticPr fontId="3"/>
  </si>
  <si>
    <t>(9)</t>
  </si>
  <si>
    <t xml:space="preserve">
サービスの提供に当たっては、懇切丁寧に行うことを旨とし、利用者又はその家族に対し、サービスの提供方法等について理解しやすいように説明を行っているか。
</t>
    <rPh sb="6" eb="8">
      <t>テイキョウ</t>
    </rPh>
    <rPh sb="9" eb="10">
      <t>ア</t>
    </rPh>
    <phoneticPr fontId="3"/>
  </si>
  <si>
    <t>(8)</t>
  </si>
  <si>
    <t xml:space="preserve">
介護予防認知症対応型共同生活介護計画に基づき、利用者が日常生活を営むのに必要な支援を行っているか。
</t>
    <phoneticPr fontId="3"/>
  </si>
  <si>
    <t xml:space="preserve">
利用者一人一人の人格を尊重し、利用者がそれぞれの役割を持って家庭的な環境の下で日常生活を送ることができるよう配慮して行われているか。
</t>
    <rPh sb="4" eb="5">
      <t>イチ</t>
    </rPh>
    <rPh sb="6" eb="7">
      <t>イチ</t>
    </rPh>
    <phoneticPr fontId="3"/>
  </si>
  <si>
    <t xml:space="preserve">
計画作成担当者は、当該介護予防認知症対応型共同生活介護計画を利用者に交付しているか。
</t>
    <phoneticPr fontId="3"/>
  </si>
  <si>
    <t xml:space="preserve">
計画作成担当者は、介護予防認知症対応型共同生活介護計画の内容について利用者又はその家族に対して説明し、利用者の同意を得ているか。
</t>
    <phoneticPr fontId="3"/>
  </si>
  <si>
    <t xml:space="preserve">
計画作成担当者は、通所介護等の活用、地域における活動への参加の機会の提供等により、利用者の多様な活動の確保に努めているか。
</t>
    <phoneticPr fontId="3"/>
  </si>
  <si>
    <t xml:space="preserve">
指定介護予防認知症対応型共同生活介護の具体的取扱方針（予防のみ）</t>
    <phoneticPr fontId="3"/>
  </si>
  <si>
    <t xml:space="preserve">
計画作成担当者は(1)の利用者の状況及び希望を踏まえて、目標を達成するための具体的なサービスの内容、サービスの提供を行う期間等を記載した介護予防認知症対応型共同生活介護計画を作成しているか。
</t>
    <phoneticPr fontId="3"/>
  </si>
  <si>
    <t>予防条例
第88条</t>
  </si>
  <si>
    <t xml:space="preserve">
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るか。
</t>
    <rPh sb="101" eb="102">
      <t>オコナ</t>
    </rPh>
    <phoneticPr fontId="3"/>
  </si>
  <si>
    <t xml:space="preserve">
利用者とのコミュニケーションを十分に図ることその他の様々な方法により、利用者が主体的に事業に参加するよう適切な働きかけに努めているか。
</t>
    <phoneticPr fontId="3"/>
  </si>
  <si>
    <t xml:space="preserve">
利用者が有する能力を最大限活用することができるような方法によるサービスの提供に努めることとし、利用者が有する能力を阻害する等の不適切なサービスの提供を行わないように配慮しているか。
</t>
    <phoneticPr fontId="3"/>
  </si>
  <si>
    <t xml:space="preserve">
利用者ができる限り要介護状態とならないで自立した日常生活を営むことができるよう支援することをことを目的とするものであることを常に意識してサービスの提供に当たっているか。
</t>
    <phoneticPr fontId="3"/>
  </si>
  <si>
    <t>予防条例第87条</t>
    <phoneticPr fontId="3"/>
  </si>
  <si>
    <t xml:space="preserve">
利用者の介護予防に資するよう、その目標を設定し、計画的に行われているか。
</t>
    <phoneticPr fontId="3"/>
  </si>
  <si>
    <t xml:space="preserve">
指定介護予防認知症対応型共同生活介護の基本取扱方針（予防のみ）</t>
    <phoneticPr fontId="3"/>
  </si>
  <si>
    <t>(11)</t>
  </si>
  <si>
    <t xml:space="preserve">
介護従業者その他従業者に対し、身体的拘束等の適正化のための研修を定期的に実施しているか。
</t>
    <phoneticPr fontId="3"/>
  </si>
  <si>
    <t xml:space="preserve">
身体的拘束等の適正化のための指針を整備しているか。
</t>
    <phoneticPr fontId="3"/>
  </si>
  <si>
    <t xml:space="preserve">
やむを得ず身体拘束等を行う場合には、その態様及び時間、その際の利用者の心身の状況並びに緊急やむを得なかった理由を記録しているか。
</t>
    <rPh sb="12" eb="13">
      <t>オコナ</t>
    </rPh>
    <phoneticPr fontId="3"/>
  </si>
  <si>
    <t xml:space="preserve">
サービスの提供に当たっては、懇切丁寧を旨とし、利用者又はその家族に対し、サービスの提供方法等について、理解しやすいように説明を行なっているか。
</t>
    <phoneticPr fontId="3"/>
  </si>
  <si>
    <t>指定認知症対応型共同生活介護の取扱方針</t>
    <phoneticPr fontId="3"/>
  </si>
  <si>
    <t xml:space="preserve">
認知症対応型共同生活介護計画に基づき、漫然かつ画一的なものとならないよう配慮して行なわれているか。
</t>
    <phoneticPr fontId="3"/>
  </si>
  <si>
    <t xml:space="preserve">
利用者一人一人の人格を尊重し、利用者がそれぞれの役割を持って家庭的な環境の下で日常生活を送ることができるよう配慮して行なわれているか。
</t>
    <phoneticPr fontId="3"/>
  </si>
  <si>
    <t>条例第117条</t>
    <rPh sb="2" eb="3">
      <t>ダイ</t>
    </rPh>
    <rPh sb="6" eb="7">
      <t>ジョウ</t>
    </rPh>
    <phoneticPr fontId="3"/>
  </si>
  <si>
    <t xml:space="preserve">
利用者の認知症の症状の進行を緩和し、安心して日常生活を送ることができるよう、利用者の心身の状況を踏まえ、妥当適切に行なわれているか。
</t>
    <phoneticPr fontId="3"/>
  </si>
  <si>
    <t xml:space="preserve">条例第128条（第22条準用）
予防条例第86条（第23条準用）
</t>
    <rPh sb="8" eb="9">
      <t>ダイ</t>
    </rPh>
    <rPh sb="11" eb="12">
      <t>ジョウ</t>
    </rPh>
    <rPh sb="12" eb="14">
      <t>ジュンヨウ</t>
    </rPh>
    <rPh sb="29" eb="30">
      <t>ジョウ</t>
    </rPh>
    <rPh sb="30" eb="32">
      <t>ジュンヨウ</t>
    </rPh>
    <phoneticPr fontId="3"/>
  </si>
  <si>
    <t xml:space="preserve">
法定代理受領サービスに該当しないサービスに係る利用料の支払を受けた場合は、提供したサービスの内容、費用の額その他必要と認められる事項を記載したサービス提供証明書を利用者に対して交付しているか。
</t>
    <rPh sb="1" eb="3">
      <t>ホウテイ</t>
    </rPh>
    <rPh sb="3" eb="5">
      <t>ダイリ</t>
    </rPh>
    <rPh sb="5" eb="7">
      <t>ジュリョウ</t>
    </rPh>
    <rPh sb="12" eb="14">
      <t>ガイトウ</t>
    </rPh>
    <rPh sb="22" eb="23">
      <t>カカ</t>
    </rPh>
    <rPh sb="38" eb="40">
      <t>テイキョウ</t>
    </rPh>
    <rPh sb="47" eb="49">
      <t>ナイヨウ</t>
    </rPh>
    <rPh sb="50" eb="52">
      <t>ヒヨウ</t>
    </rPh>
    <rPh sb="53" eb="54">
      <t>ガク</t>
    </rPh>
    <rPh sb="56" eb="57">
      <t>タ</t>
    </rPh>
    <rPh sb="60" eb="61">
      <t>ミト</t>
    </rPh>
    <rPh sb="86" eb="87">
      <t>タイ</t>
    </rPh>
    <phoneticPr fontId="3"/>
  </si>
  <si>
    <t>保険給付のための証明書の交付</t>
    <rPh sb="0" eb="2">
      <t>ホケン</t>
    </rPh>
    <rPh sb="2" eb="4">
      <t>キュウフ</t>
    </rPh>
    <rPh sb="8" eb="11">
      <t>ショウメイショ</t>
    </rPh>
    <rPh sb="12" eb="14">
      <t>コウフ</t>
    </rPh>
    <phoneticPr fontId="3"/>
  </si>
  <si>
    <t>□</t>
    <phoneticPr fontId="3"/>
  </si>
  <si>
    <t xml:space="preserve">
上記の費用の額に係るサービスの提供にあっては、あらかじめ、利用者又はその家族に対し、その内容及び費用について説明を行い、利用者の同意を得ているか。
</t>
    <rPh sb="1" eb="3">
      <t>ジョウキ</t>
    </rPh>
    <rPh sb="4" eb="6">
      <t>ヒヨウ</t>
    </rPh>
    <rPh sb="7" eb="8">
      <t>ガク</t>
    </rPh>
    <rPh sb="9" eb="10">
      <t>カカ</t>
    </rPh>
    <rPh sb="16" eb="18">
      <t>テイキョウ</t>
    </rPh>
    <phoneticPr fontId="3"/>
  </si>
  <si>
    <t>(3)</t>
    <phoneticPr fontId="3"/>
  </si>
  <si>
    <t>条例第116条
予防条例第77条</t>
    <rPh sb="16" eb="17">
      <t>ジョウ</t>
    </rPh>
    <phoneticPr fontId="3"/>
  </si>
  <si>
    <t>利用料等の受領</t>
    <rPh sb="0" eb="3">
      <t>リヨウリョウ</t>
    </rPh>
    <rPh sb="3" eb="4">
      <t>トウ</t>
    </rPh>
    <rPh sb="5" eb="7">
      <t>ジュリョウ</t>
    </rPh>
    <phoneticPr fontId="3"/>
  </si>
  <si>
    <t xml:space="preserve">
日々のサービスについて、提供した具体的なサービスの内容や利用者の心身の状況等を記録しているか。
</t>
    <rPh sb="1" eb="3">
      <t>ヒビ</t>
    </rPh>
    <rPh sb="29" eb="32">
      <t>リヨウシャ</t>
    </rPh>
    <rPh sb="33" eb="35">
      <t>シンシン</t>
    </rPh>
    <rPh sb="36" eb="38">
      <t>ジョウキョウ</t>
    </rPh>
    <phoneticPr fontId="3"/>
  </si>
  <si>
    <t xml:space="preserve">
認知症対応型共同生活介護計画にある目標を達成するための具体的なサービスの内容が記載されているか
</t>
    <rPh sb="1" eb="4">
      <t>ニンチショウ</t>
    </rPh>
    <rPh sb="4" eb="7">
      <t>タイオウガタ</t>
    </rPh>
    <rPh sb="7" eb="9">
      <t>キョウドウ</t>
    </rPh>
    <rPh sb="9" eb="11">
      <t>セイカツ</t>
    </rPh>
    <rPh sb="11" eb="13">
      <t>カイゴ</t>
    </rPh>
    <rPh sb="13" eb="15">
      <t>ケイカク</t>
    </rPh>
    <rPh sb="18" eb="20">
      <t>モクヒョウ</t>
    </rPh>
    <rPh sb="21" eb="23">
      <t>タッセイ</t>
    </rPh>
    <rPh sb="28" eb="31">
      <t>グタイテキ</t>
    </rPh>
    <rPh sb="37" eb="39">
      <t>ナイヨウ</t>
    </rPh>
    <rPh sb="40" eb="42">
      <t>キサイ</t>
    </rPh>
    <phoneticPr fontId="3"/>
  </si>
  <si>
    <t>条例第115条
予防条例第76条</t>
    <rPh sb="16" eb="17">
      <t>ジョウ</t>
    </rPh>
    <phoneticPr fontId="3"/>
  </si>
  <si>
    <t xml:space="preserve">
①入居に際して、入居の年月日及び入居している施設の名称を利用者の被保険者証に記載しているか。
②退去に際して、退去の年月日を利用者の被保険者証に記載しているか。
</t>
    <rPh sb="2" eb="4">
      <t>ニュウキョ</t>
    </rPh>
    <rPh sb="5" eb="6">
      <t>サイ</t>
    </rPh>
    <rPh sb="9" eb="11">
      <t>ニュウキョ</t>
    </rPh>
    <rPh sb="12" eb="15">
      <t>ネンガッピ</t>
    </rPh>
    <rPh sb="15" eb="16">
      <t>オヨ</t>
    </rPh>
    <rPh sb="17" eb="19">
      <t>ニュウキョ</t>
    </rPh>
    <rPh sb="23" eb="25">
      <t>シセツ</t>
    </rPh>
    <rPh sb="26" eb="28">
      <t>メイショウ</t>
    </rPh>
    <rPh sb="29" eb="32">
      <t>リヨウシャ</t>
    </rPh>
    <rPh sb="33" eb="34">
      <t>ヒ</t>
    </rPh>
    <rPh sb="34" eb="37">
      <t>ホケンシャ</t>
    </rPh>
    <rPh sb="37" eb="38">
      <t>ショウ</t>
    </rPh>
    <rPh sb="39" eb="41">
      <t>キサイ</t>
    </rPh>
    <rPh sb="49" eb="51">
      <t>タイキョ</t>
    </rPh>
    <rPh sb="52" eb="53">
      <t>サイ</t>
    </rPh>
    <rPh sb="56" eb="58">
      <t>タイキョ</t>
    </rPh>
    <rPh sb="59" eb="62">
      <t>ネンガッピ</t>
    </rPh>
    <rPh sb="63" eb="66">
      <t>リヨウシャ</t>
    </rPh>
    <rPh sb="67" eb="68">
      <t>ヒ</t>
    </rPh>
    <rPh sb="68" eb="71">
      <t>ホケンシャ</t>
    </rPh>
    <rPh sb="71" eb="72">
      <t>ショウ</t>
    </rPh>
    <rPh sb="73" eb="75">
      <t>キサイ</t>
    </rPh>
    <phoneticPr fontId="3"/>
  </si>
  <si>
    <t>(1)</t>
    <phoneticPr fontId="3"/>
  </si>
  <si>
    <t>サービス提供の記録</t>
    <rPh sb="4" eb="6">
      <t>テイキョウ</t>
    </rPh>
    <rPh sb="7" eb="9">
      <t>キロク</t>
    </rPh>
    <phoneticPr fontId="3"/>
  </si>
  <si>
    <t xml:space="preserve">
退居の際には、利用者及び家族の希望を踏まえた上で、退居後の生活環境や介護の継続性に配慮し、必要な援助を行なっているか。
</t>
    <phoneticPr fontId="3"/>
  </si>
  <si>
    <t xml:space="preserve">
サービス提供が困難である場合は、適切な他の（介護予防）認知症対応型共同生活介護、介護保険施設、病院又は診療所を紹介する等の適切な措置を速やかに講じているか。
</t>
    <rPh sb="72" eb="73">
      <t>コウ</t>
    </rPh>
    <phoneticPr fontId="3"/>
  </si>
  <si>
    <t xml:space="preserve">
主治の医師の診断書等により、認知症の状態のあることの確認をしているか。
</t>
    <phoneticPr fontId="3"/>
  </si>
  <si>
    <t>条例第114条
予防条例第75条</t>
    <phoneticPr fontId="3"/>
  </si>
  <si>
    <t xml:space="preserve">
入居申込者の入居に際して、その者の心身の状況、生活歴、病歴等の把握に努めているか。
</t>
    <phoneticPr fontId="3"/>
  </si>
  <si>
    <t>入退居</t>
    <rPh sb="0" eb="1">
      <t>ニュウ</t>
    </rPh>
    <rPh sb="1" eb="3">
      <t>タイキョ</t>
    </rPh>
    <phoneticPr fontId="3"/>
  </si>
  <si>
    <t xml:space="preserve">
要介護認定等の更新の申請が、遅くとも当該利用者が受けている要介護認定等の有効期間が終了する３０日前にはなされるよう必要な援助を行っているか。
</t>
    <rPh sb="1" eb="2">
      <t>ヨウ</t>
    </rPh>
    <rPh sb="2" eb="4">
      <t>カイゴ</t>
    </rPh>
    <rPh sb="4" eb="6">
      <t>ニンテイ</t>
    </rPh>
    <rPh sb="6" eb="7">
      <t>トウ</t>
    </rPh>
    <rPh sb="8" eb="10">
      <t>コウシン</t>
    </rPh>
    <rPh sb="11" eb="13">
      <t>シンセイ</t>
    </rPh>
    <rPh sb="15" eb="16">
      <t>オソ</t>
    </rPh>
    <rPh sb="19" eb="21">
      <t>トウガイ</t>
    </rPh>
    <rPh sb="21" eb="24">
      <t>リヨウシャ</t>
    </rPh>
    <rPh sb="25" eb="26">
      <t>ウ</t>
    </rPh>
    <rPh sb="30" eb="31">
      <t>ヨウ</t>
    </rPh>
    <rPh sb="31" eb="33">
      <t>カイゴ</t>
    </rPh>
    <rPh sb="33" eb="36">
      <t>ニンテイトウ</t>
    </rPh>
    <rPh sb="37" eb="39">
      <t>ユウコウ</t>
    </rPh>
    <rPh sb="39" eb="41">
      <t>キカン</t>
    </rPh>
    <rPh sb="42" eb="44">
      <t>シュウリョウ</t>
    </rPh>
    <rPh sb="48" eb="49">
      <t>ニチ</t>
    </rPh>
    <rPh sb="49" eb="50">
      <t>マエ</t>
    </rPh>
    <rPh sb="58" eb="60">
      <t>ヒツヨウ</t>
    </rPh>
    <rPh sb="61" eb="63">
      <t>エンジョ</t>
    </rPh>
    <rPh sb="64" eb="65">
      <t>オコナ</t>
    </rPh>
    <phoneticPr fontId="3"/>
  </si>
  <si>
    <t>条例第128条（第13条準用）
予防条例第86条（第15条準用）</t>
    <rPh sb="8" eb="9">
      <t>ダイ</t>
    </rPh>
    <rPh sb="11" eb="12">
      <t>ジョウ</t>
    </rPh>
    <rPh sb="12" eb="14">
      <t>ジュンヨウ</t>
    </rPh>
    <rPh sb="29" eb="30">
      <t>ジョウ</t>
    </rPh>
    <rPh sb="30" eb="32">
      <t>ジュンヨウ</t>
    </rPh>
    <phoneticPr fontId="3"/>
  </si>
  <si>
    <t xml:space="preserve">
サービスの提供の開始に際し、要介護認定等を受けていない利用申込者については、要介護認定等の申請が既に行われているかどうかを確認し、申請が行われていない場合は、当該利用申込者の意思を踏まえて速やかに当該申請が行われるよう必要な援助を行っているか。
</t>
    <rPh sb="6" eb="8">
      <t>テイキョウ</t>
    </rPh>
    <rPh sb="9" eb="11">
      <t>カイシ</t>
    </rPh>
    <rPh sb="12" eb="13">
      <t>サイ</t>
    </rPh>
    <rPh sb="15" eb="16">
      <t>ヨウ</t>
    </rPh>
    <rPh sb="16" eb="18">
      <t>カイゴ</t>
    </rPh>
    <rPh sb="18" eb="20">
      <t>ニンテイ</t>
    </rPh>
    <rPh sb="20" eb="21">
      <t>トウ</t>
    </rPh>
    <rPh sb="22" eb="23">
      <t>ウ</t>
    </rPh>
    <rPh sb="28" eb="30">
      <t>リヨウ</t>
    </rPh>
    <rPh sb="30" eb="32">
      <t>モウシコミ</t>
    </rPh>
    <rPh sb="32" eb="33">
      <t>シャ</t>
    </rPh>
    <rPh sb="39" eb="42">
      <t>ヨウカイゴ</t>
    </rPh>
    <rPh sb="42" eb="44">
      <t>ニンテイ</t>
    </rPh>
    <rPh sb="44" eb="45">
      <t>トウ</t>
    </rPh>
    <rPh sb="46" eb="48">
      <t>シンセイ</t>
    </rPh>
    <rPh sb="49" eb="50">
      <t>スデ</t>
    </rPh>
    <rPh sb="51" eb="52">
      <t>オコナ</t>
    </rPh>
    <rPh sb="62" eb="64">
      <t>カクニン</t>
    </rPh>
    <rPh sb="66" eb="68">
      <t>シンセイ</t>
    </rPh>
    <rPh sb="69" eb="70">
      <t>オコナ</t>
    </rPh>
    <rPh sb="76" eb="78">
      <t>バアイ</t>
    </rPh>
    <rPh sb="80" eb="82">
      <t>トウガイ</t>
    </rPh>
    <rPh sb="82" eb="84">
      <t>リヨウ</t>
    </rPh>
    <rPh sb="84" eb="86">
      <t>モウシコミ</t>
    </rPh>
    <rPh sb="86" eb="87">
      <t>シャ</t>
    </rPh>
    <rPh sb="88" eb="90">
      <t>イシ</t>
    </rPh>
    <rPh sb="91" eb="92">
      <t>フ</t>
    </rPh>
    <rPh sb="95" eb="96">
      <t>スミ</t>
    </rPh>
    <rPh sb="99" eb="101">
      <t>トウガイ</t>
    </rPh>
    <rPh sb="101" eb="103">
      <t>シンセイ</t>
    </rPh>
    <rPh sb="104" eb="105">
      <t>オコナ</t>
    </rPh>
    <rPh sb="110" eb="112">
      <t>ヒツヨウ</t>
    </rPh>
    <rPh sb="113" eb="115">
      <t>エンジョ</t>
    </rPh>
    <rPh sb="116" eb="117">
      <t>オコナ</t>
    </rPh>
    <phoneticPr fontId="3"/>
  </si>
  <si>
    <t>要介護認定の申請に係る援助</t>
    <rPh sb="0" eb="1">
      <t>ヨウ</t>
    </rPh>
    <rPh sb="1" eb="3">
      <t>カイゴ</t>
    </rPh>
    <rPh sb="3" eb="5">
      <t>ニンテイ</t>
    </rPh>
    <rPh sb="6" eb="8">
      <t>シンセイ</t>
    </rPh>
    <rPh sb="9" eb="10">
      <t>カカ</t>
    </rPh>
    <rPh sb="11" eb="13">
      <t>エンジョ</t>
    </rPh>
    <phoneticPr fontId="3"/>
  </si>
  <si>
    <t xml:space="preserve">条例第128条（第12条準用）
予防条例第86条（第14条準用）
</t>
    <rPh sb="8" eb="9">
      <t>ダイ</t>
    </rPh>
    <rPh sb="11" eb="12">
      <t>ジョウ</t>
    </rPh>
    <rPh sb="12" eb="14">
      <t>ジュンヨウ</t>
    </rPh>
    <rPh sb="29" eb="30">
      <t>ジョウ</t>
    </rPh>
    <rPh sb="30" eb="32">
      <t>ジュンヨウ</t>
    </rPh>
    <phoneticPr fontId="3"/>
  </si>
  <si>
    <t xml:space="preserve">
サービスの提供を求められた場合は、その者の提示する被保険者証により利用者の被保険者資格、要介護認定等の有無及び有効期間を確認しているか。
</t>
    <rPh sb="20" eb="21">
      <t>モノ</t>
    </rPh>
    <rPh sb="22" eb="24">
      <t>テイジ</t>
    </rPh>
    <rPh sb="34" eb="37">
      <t>リヨウシャ</t>
    </rPh>
    <rPh sb="61" eb="63">
      <t>カクニン</t>
    </rPh>
    <phoneticPr fontId="3"/>
  </si>
  <si>
    <t>受給資格等の確認</t>
    <rPh sb="0" eb="2">
      <t>ジュキュウ</t>
    </rPh>
    <rPh sb="2" eb="4">
      <t>シカク</t>
    </rPh>
    <rPh sb="4" eb="5">
      <t>トウ</t>
    </rPh>
    <rPh sb="6" eb="8">
      <t>カクニン</t>
    </rPh>
    <phoneticPr fontId="3"/>
  </si>
  <si>
    <t xml:space="preserve">条例第128条
（第10条準用）
予防条例第86条（第12条準用）
</t>
    <rPh sb="9" eb="10">
      <t>ダイ</t>
    </rPh>
    <rPh sb="12" eb="13">
      <t>ジョウ</t>
    </rPh>
    <rPh sb="13" eb="15">
      <t>ジュンヨウ</t>
    </rPh>
    <rPh sb="30" eb="31">
      <t>ジョウ</t>
    </rPh>
    <rPh sb="31" eb="33">
      <t>ジュンヨウ</t>
    </rPh>
    <phoneticPr fontId="3"/>
  </si>
  <si>
    <t xml:space="preserve">
正当な理由なくサービスの提供を拒んでいないか。
※正当な理由
①当該事業所の現員からは利用申込に応じ切れない場合
②その他利用申込者に対し自ら適切なサービスの提供が困難な場合
</t>
    <rPh sb="13" eb="15">
      <t>テイキョウ</t>
    </rPh>
    <rPh sb="16" eb="17">
      <t>コバ</t>
    </rPh>
    <rPh sb="27" eb="29">
      <t>セイトウ</t>
    </rPh>
    <rPh sb="30" eb="32">
      <t>リユウ</t>
    </rPh>
    <rPh sb="34" eb="36">
      <t>トウガイ</t>
    </rPh>
    <rPh sb="36" eb="39">
      <t>ジギョウショ</t>
    </rPh>
    <rPh sb="40" eb="41">
      <t>ゲン</t>
    </rPh>
    <rPh sb="41" eb="42">
      <t>イン</t>
    </rPh>
    <rPh sb="45" eb="47">
      <t>リヨウ</t>
    </rPh>
    <rPh sb="47" eb="49">
      <t>モウシコ</t>
    </rPh>
    <rPh sb="50" eb="51">
      <t>オウ</t>
    </rPh>
    <rPh sb="52" eb="53">
      <t>キ</t>
    </rPh>
    <rPh sb="56" eb="58">
      <t>バアイ</t>
    </rPh>
    <rPh sb="62" eb="63">
      <t>タ</t>
    </rPh>
    <rPh sb="63" eb="65">
      <t>リヨウ</t>
    </rPh>
    <rPh sb="65" eb="67">
      <t>モウシコミ</t>
    </rPh>
    <rPh sb="67" eb="68">
      <t>シャ</t>
    </rPh>
    <rPh sb="69" eb="70">
      <t>タイ</t>
    </rPh>
    <rPh sb="71" eb="72">
      <t>ミズカ</t>
    </rPh>
    <rPh sb="73" eb="75">
      <t>テキセツ</t>
    </rPh>
    <rPh sb="81" eb="83">
      <t>テイキョウ</t>
    </rPh>
    <rPh sb="84" eb="86">
      <t>コンナン</t>
    </rPh>
    <rPh sb="87" eb="89">
      <t>バアイ</t>
    </rPh>
    <phoneticPr fontId="3"/>
  </si>
  <si>
    <t>提供拒否の禁止</t>
    <rPh sb="0" eb="2">
      <t>テイキョウ</t>
    </rPh>
    <rPh sb="2" eb="4">
      <t>キョヒ</t>
    </rPh>
    <rPh sb="5" eb="7">
      <t>キンシ</t>
    </rPh>
    <phoneticPr fontId="3"/>
  </si>
  <si>
    <t xml:space="preserve">
同意について書面で確認しているか。
</t>
    <rPh sb="1" eb="3">
      <t>ドウイ</t>
    </rPh>
    <rPh sb="7" eb="9">
      <t>ショメン</t>
    </rPh>
    <rPh sb="10" eb="12">
      <t>カクニン</t>
    </rPh>
    <phoneticPr fontId="3"/>
  </si>
  <si>
    <t xml:space="preserve">条例第128条（第9条準用）
予防条例第86条（第11条準用）
</t>
    <rPh sb="8" eb="9">
      <t>ダイ</t>
    </rPh>
    <rPh sb="10" eb="11">
      <t>ジョウ</t>
    </rPh>
    <rPh sb="11" eb="13">
      <t>ジュンヨウ</t>
    </rPh>
    <rPh sb="28" eb="29">
      <t>ジョウ</t>
    </rPh>
    <rPh sb="29" eb="31">
      <t>ジュンヨウ</t>
    </rPh>
    <phoneticPr fontId="3"/>
  </si>
  <si>
    <t xml:space="preserve">
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るか。
また重要事項等を記した文書の内容に不備等はないか。
</t>
    <rPh sb="39" eb="41">
      <t>キテイ</t>
    </rPh>
    <rPh sb="133" eb="135">
      <t>ジュウヨウ</t>
    </rPh>
    <rPh sb="135" eb="137">
      <t>ジコウ</t>
    </rPh>
    <rPh sb="137" eb="138">
      <t>トウ</t>
    </rPh>
    <rPh sb="139" eb="140">
      <t>シル</t>
    </rPh>
    <rPh sb="142" eb="144">
      <t>ブンショ</t>
    </rPh>
    <rPh sb="145" eb="147">
      <t>ナイヨウ</t>
    </rPh>
    <rPh sb="148" eb="150">
      <t>フビ</t>
    </rPh>
    <rPh sb="150" eb="151">
      <t>トウ</t>
    </rPh>
    <phoneticPr fontId="3"/>
  </si>
  <si>
    <t>内容及び手続の説明及び同意</t>
    <rPh sb="0" eb="2">
      <t>ナイヨウ</t>
    </rPh>
    <rPh sb="2" eb="3">
      <t>オヨ</t>
    </rPh>
    <rPh sb="4" eb="6">
      <t>テツヅ</t>
    </rPh>
    <rPh sb="7" eb="9">
      <t>セツメイ</t>
    </rPh>
    <rPh sb="9" eb="10">
      <t>オヨ</t>
    </rPh>
    <rPh sb="11" eb="13">
      <t>ドウイ</t>
    </rPh>
    <phoneticPr fontId="3"/>
  </si>
  <si>
    <t>Ⅲ　運営基準</t>
    <rPh sb="2" eb="4">
      <t>ウンエイ</t>
    </rPh>
    <rPh sb="4" eb="6">
      <t>キジュン</t>
    </rPh>
    <phoneticPr fontId="3"/>
  </si>
  <si>
    <t xml:space="preserve">条例第124条
予防条例第82条
</t>
    <rPh sb="2" eb="3">
      <t>ダイ</t>
    </rPh>
    <rPh sb="6" eb="7">
      <t>ジョウ</t>
    </rPh>
    <rPh sb="13" eb="14">
      <t>ダイ</t>
    </rPh>
    <rPh sb="16" eb="17">
      <t>ジョウ</t>
    </rPh>
    <phoneticPr fontId="3"/>
  </si>
  <si>
    <t xml:space="preserve">
入居定員及び居室の定員を超えて入居させていないか。
※ただし、災害その他やむを得ない事情がある場合は、この限りでない。
</t>
    <phoneticPr fontId="3"/>
  </si>
  <si>
    <t>定員の遵守</t>
    <rPh sb="0" eb="2">
      <t>テイイン</t>
    </rPh>
    <rPh sb="3" eb="5">
      <t>ジュンシュ</t>
    </rPh>
    <phoneticPr fontId="3"/>
  </si>
  <si>
    <t xml:space="preserve">
一つの居室の床面積は7.43平方メートル（4.5畳）以上となっているか。
</t>
    <rPh sb="7" eb="10">
      <t>ユカメンセキ</t>
    </rPh>
    <rPh sb="15" eb="17">
      <t>ヘイホウ</t>
    </rPh>
    <rPh sb="25" eb="26">
      <t>タタミ</t>
    </rPh>
    <rPh sb="27" eb="29">
      <t>イジョウ</t>
    </rPh>
    <phoneticPr fontId="3"/>
  </si>
  <si>
    <t xml:space="preserve">
一つの居室の定員は１人となっているか。
※夫婦で居室を利用する場合など、利用者の処遇上必要と認められる場合は２人とすることができる。
</t>
    <rPh sb="11" eb="12">
      <t>ニン</t>
    </rPh>
    <rPh sb="22" eb="24">
      <t>フウフ</t>
    </rPh>
    <rPh sb="25" eb="27">
      <t>キョシツ</t>
    </rPh>
    <rPh sb="28" eb="30">
      <t>リヨウ</t>
    </rPh>
    <rPh sb="32" eb="34">
      <t>バアイ</t>
    </rPh>
    <rPh sb="37" eb="40">
      <t>リヨウシャ</t>
    </rPh>
    <rPh sb="41" eb="43">
      <t>ショグウ</t>
    </rPh>
    <rPh sb="43" eb="44">
      <t>ジョウ</t>
    </rPh>
    <rPh sb="44" eb="46">
      <t>ヒツヨウ</t>
    </rPh>
    <rPh sb="47" eb="48">
      <t>ミト</t>
    </rPh>
    <rPh sb="52" eb="54">
      <t>バアイ</t>
    </rPh>
    <rPh sb="56" eb="57">
      <t>ニン</t>
    </rPh>
    <phoneticPr fontId="3"/>
  </si>
  <si>
    <t xml:space="preserve">
入居定員は、１ユニット５人以上９人以下となっているか。
</t>
    <rPh sb="13" eb="14">
      <t>ニン</t>
    </rPh>
    <rPh sb="14" eb="16">
      <t>イジョウ</t>
    </rPh>
    <rPh sb="17" eb="18">
      <t>ニン</t>
    </rPh>
    <rPh sb="18" eb="20">
      <t>イカ</t>
    </rPh>
    <phoneticPr fontId="3"/>
  </si>
  <si>
    <t xml:space="preserve">
消火設備及びその他の非常災害に対処するために必要な備品を整備し、点検がされているか。
</t>
    <rPh sb="1" eb="3">
      <t>ショウカ</t>
    </rPh>
    <rPh sb="3" eb="5">
      <t>セツビ</t>
    </rPh>
    <rPh sb="5" eb="6">
      <t>オヨ</t>
    </rPh>
    <rPh sb="9" eb="10">
      <t>タ</t>
    </rPh>
    <rPh sb="11" eb="13">
      <t>ヒジョウ</t>
    </rPh>
    <rPh sb="13" eb="15">
      <t>サイガイ</t>
    </rPh>
    <rPh sb="16" eb="18">
      <t>タイショ</t>
    </rPh>
    <rPh sb="23" eb="25">
      <t>ヒツヨウ</t>
    </rPh>
    <rPh sb="26" eb="28">
      <t>ビヒン</t>
    </rPh>
    <rPh sb="29" eb="31">
      <t>セイビ</t>
    </rPh>
    <rPh sb="33" eb="35">
      <t>テンケン</t>
    </rPh>
    <phoneticPr fontId="3"/>
  </si>
  <si>
    <t>条例第113条
予防条例第74条</t>
    <rPh sb="13" eb="14">
      <t>ダイ</t>
    </rPh>
    <rPh sb="16" eb="17">
      <t>ジョウ</t>
    </rPh>
    <phoneticPr fontId="3"/>
  </si>
  <si>
    <t xml:space="preserve">
消防設備その他の非常災害に際して必要な設備</t>
    <phoneticPr fontId="3"/>
  </si>
  <si>
    <t>Ⅱ　設備基準</t>
    <rPh sb="2" eb="4">
      <t>セツビ</t>
    </rPh>
    <rPh sb="4" eb="6">
      <t>キジュン</t>
    </rPh>
    <phoneticPr fontId="3"/>
  </si>
  <si>
    <t xml:space="preserve">
代表者は、必要な研修を修了しているか。
</t>
    <phoneticPr fontId="3"/>
  </si>
  <si>
    <t>条例第112条
予防条例第73条</t>
    <phoneticPr fontId="3"/>
  </si>
  <si>
    <t xml:space="preserve">
代表者は、次のいずれかに該当する者か。
①次のいずれかの従事者若しくは訪問介護員等として、認知症である者の介護に従事した経験を有する。
　・特別養護老人ホーム
　・老人デイサービスセンター
　・介護老人保健施設
　・介護医療院
　・指定認知症対応型共同生活介護事業所等
②保健医療サービス若しくは福祉サービスの提供を行う事業の経営に携わった経験を有する。
</t>
    <rPh sb="6" eb="7">
      <t>ツギ</t>
    </rPh>
    <rPh sb="13" eb="15">
      <t>ガイトウ</t>
    </rPh>
    <rPh sb="17" eb="18">
      <t>モノ</t>
    </rPh>
    <rPh sb="22" eb="23">
      <t>ツギ</t>
    </rPh>
    <rPh sb="29" eb="32">
      <t>ジュウジシャ</t>
    </rPh>
    <rPh sb="32" eb="33">
      <t>モ</t>
    </rPh>
    <rPh sb="36" eb="38">
      <t>ホウモン</t>
    </rPh>
    <rPh sb="38" eb="40">
      <t>カイゴ</t>
    </rPh>
    <rPh sb="40" eb="41">
      <t>イン</t>
    </rPh>
    <rPh sb="41" eb="42">
      <t>トウ</t>
    </rPh>
    <rPh sb="46" eb="48">
      <t>ニンチ</t>
    </rPh>
    <rPh sb="48" eb="49">
      <t>ショウ</t>
    </rPh>
    <rPh sb="52" eb="53">
      <t>モノ</t>
    </rPh>
    <rPh sb="54" eb="56">
      <t>カイゴ</t>
    </rPh>
    <rPh sb="57" eb="59">
      <t>ジュウジ</t>
    </rPh>
    <rPh sb="61" eb="63">
      <t>ケイケン</t>
    </rPh>
    <rPh sb="64" eb="65">
      <t>ユウ</t>
    </rPh>
    <rPh sb="71" eb="73">
      <t>トクベツ</t>
    </rPh>
    <rPh sb="73" eb="75">
      <t>ヨウゴ</t>
    </rPh>
    <rPh sb="75" eb="77">
      <t>ロウジン</t>
    </rPh>
    <rPh sb="83" eb="85">
      <t>ロウジン</t>
    </rPh>
    <rPh sb="98" eb="100">
      <t>カイゴ</t>
    </rPh>
    <rPh sb="100" eb="102">
      <t>ロウジン</t>
    </rPh>
    <rPh sb="102" eb="104">
      <t>ホケン</t>
    </rPh>
    <rPh sb="104" eb="106">
      <t>シセツ</t>
    </rPh>
    <rPh sb="117" eb="119">
      <t>シテイ</t>
    </rPh>
    <rPh sb="119" eb="121">
      <t>ニンチ</t>
    </rPh>
    <rPh sb="121" eb="122">
      <t>ショウ</t>
    </rPh>
    <rPh sb="122" eb="125">
      <t>タイオウガタ</t>
    </rPh>
    <rPh sb="125" eb="127">
      <t>キョウドウ</t>
    </rPh>
    <rPh sb="127" eb="129">
      <t>セイカツ</t>
    </rPh>
    <rPh sb="129" eb="131">
      <t>カイゴ</t>
    </rPh>
    <rPh sb="131" eb="134">
      <t>ジギョウショ</t>
    </rPh>
    <rPh sb="134" eb="135">
      <t>トウ</t>
    </rPh>
    <rPh sb="137" eb="139">
      <t>ホケン</t>
    </rPh>
    <rPh sb="139" eb="141">
      <t>イリョウ</t>
    </rPh>
    <rPh sb="145" eb="146">
      <t>モ</t>
    </rPh>
    <rPh sb="149" eb="151">
      <t>フクシ</t>
    </rPh>
    <rPh sb="156" eb="158">
      <t>テイキョウ</t>
    </rPh>
    <rPh sb="159" eb="160">
      <t>オコナ</t>
    </rPh>
    <rPh sb="161" eb="163">
      <t>ジギョウ</t>
    </rPh>
    <rPh sb="164" eb="166">
      <t>ケイエイ</t>
    </rPh>
    <rPh sb="167" eb="168">
      <t>タズサ</t>
    </rPh>
    <rPh sb="171" eb="173">
      <t>ケイケン</t>
    </rPh>
    <rPh sb="174" eb="175">
      <t>ユウ</t>
    </rPh>
    <phoneticPr fontId="3"/>
  </si>
  <si>
    <t>指定認知症対応型共同生活介護事業者の代表者</t>
  </si>
  <si>
    <t xml:space="preserve">
管理者は、必要な研修を修了しているか。
</t>
    <phoneticPr fontId="3"/>
  </si>
  <si>
    <t xml:space="preserve">
管理者は、次のいずれかの従業者若しくは訪問介護員等として、３年以上認知症である者の介護に従事した経験を有する者か。
　・特別養護老人ホーム
　・老人デイサービスセンター
　・介護老人保健施設
　・介護医療院
　・指定認知症対応型共同生活介護事業所等
</t>
    <rPh sb="1" eb="4">
      <t>カンリシャ</t>
    </rPh>
    <rPh sb="6" eb="7">
      <t>ツギ</t>
    </rPh>
    <rPh sb="13" eb="16">
      <t>ジュウギョウシャ</t>
    </rPh>
    <rPh sb="16" eb="17">
      <t>モ</t>
    </rPh>
    <rPh sb="20" eb="22">
      <t>ホウモン</t>
    </rPh>
    <rPh sb="22" eb="24">
      <t>カイゴ</t>
    </rPh>
    <rPh sb="24" eb="25">
      <t>イン</t>
    </rPh>
    <rPh sb="25" eb="26">
      <t>トウ</t>
    </rPh>
    <rPh sb="31" eb="32">
      <t>ネン</t>
    </rPh>
    <rPh sb="32" eb="34">
      <t>イジョウ</t>
    </rPh>
    <rPh sb="34" eb="36">
      <t>ニンチ</t>
    </rPh>
    <rPh sb="36" eb="37">
      <t>ショウ</t>
    </rPh>
    <rPh sb="40" eb="41">
      <t>モノ</t>
    </rPh>
    <rPh sb="42" eb="44">
      <t>カイゴ</t>
    </rPh>
    <rPh sb="45" eb="47">
      <t>ジュウジ</t>
    </rPh>
    <rPh sb="49" eb="51">
      <t>ケイケン</t>
    </rPh>
    <rPh sb="52" eb="53">
      <t>ユウ</t>
    </rPh>
    <rPh sb="55" eb="56">
      <t>モノ</t>
    </rPh>
    <rPh sb="61" eb="63">
      <t>トクベツ</t>
    </rPh>
    <rPh sb="63" eb="65">
      <t>ヨウゴ</t>
    </rPh>
    <rPh sb="65" eb="67">
      <t>ロウジン</t>
    </rPh>
    <rPh sb="73" eb="75">
      <t>ロウジン</t>
    </rPh>
    <rPh sb="88" eb="90">
      <t>カイゴ</t>
    </rPh>
    <rPh sb="90" eb="92">
      <t>ロウジン</t>
    </rPh>
    <rPh sb="92" eb="94">
      <t>ホケン</t>
    </rPh>
    <rPh sb="94" eb="96">
      <t>シセツ</t>
    </rPh>
    <rPh sb="99" eb="101">
      <t>カイゴ</t>
    </rPh>
    <rPh sb="101" eb="103">
      <t>イリョウ</t>
    </rPh>
    <rPh sb="103" eb="104">
      <t>イン</t>
    </rPh>
    <rPh sb="107" eb="109">
      <t>シテイ</t>
    </rPh>
    <rPh sb="109" eb="111">
      <t>ニンチ</t>
    </rPh>
    <rPh sb="111" eb="112">
      <t>ショウ</t>
    </rPh>
    <rPh sb="112" eb="115">
      <t>タイオウガタ</t>
    </rPh>
    <rPh sb="115" eb="117">
      <t>キョウドウ</t>
    </rPh>
    <rPh sb="117" eb="119">
      <t>セイカツ</t>
    </rPh>
    <rPh sb="119" eb="121">
      <t>カイゴ</t>
    </rPh>
    <rPh sb="121" eb="124">
      <t>ジギョウショ</t>
    </rPh>
    <rPh sb="124" eb="125">
      <t>トウ</t>
    </rPh>
    <phoneticPr fontId="3"/>
  </si>
  <si>
    <t>条例第111条
予防条例第72条</t>
    <phoneticPr fontId="3"/>
  </si>
  <si>
    <t>管理者</t>
  </si>
  <si>
    <t xml:space="preserve">
計画作成担当者は、必要な研修を修了しているか。
</t>
    <phoneticPr fontId="3"/>
  </si>
  <si>
    <t xml:space="preserve">②兼務としている場合は、利用者の処遇に支障が生じていないか。
</t>
    <rPh sb="1" eb="3">
      <t>ケンム</t>
    </rPh>
    <rPh sb="8" eb="10">
      <t>バアイ</t>
    </rPh>
    <rPh sb="12" eb="15">
      <t>リヨウシャ</t>
    </rPh>
    <rPh sb="16" eb="18">
      <t>ショグウ</t>
    </rPh>
    <rPh sb="19" eb="21">
      <t>シショウ</t>
    </rPh>
    <rPh sb="22" eb="23">
      <t>ショウ</t>
    </rPh>
    <phoneticPr fontId="3"/>
  </si>
  <si>
    <t>□</t>
    <phoneticPr fontId="3"/>
  </si>
  <si>
    <t xml:space="preserve">
①ユニットごとに計画作成担当者を配置しているか。
　（　専従　・　兼務　）</t>
    <rPh sb="9" eb="11">
      <t>ケイカク</t>
    </rPh>
    <rPh sb="29" eb="31">
      <t>センジュウ</t>
    </rPh>
    <rPh sb="34" eb="36">
      <t>ケンム</t>
    </rPh>
    <phoneticPr fontId="3"/>
  </si>
  <si>
    <t>□</t>
    <phoneticPr fontId="3"/>
  </si>
  <si>
    <t xml:space="preserve">
介護従事者のうち１以上の者は常勤となっているか。
　→常勤（　　　　名）、非常勤（　　　　名）
</t>
    <rPh sb="28" eb="30">
      <t>ジョウキン</t>
    </rPh>
    <rPh sb="35" eb="36">
      <t>メイ</t>
    </rPh>
    <rPh sb="38" eb="41">
      <t>ヒジョウキン</t>
    </rPh>
    <rPh sb="46" eb="47">
      <t>メイ</t>
    </rPh>
    <phoneticPr fontId="3"/>
  </si>
  <si>
    <t xml:space="preserve">
夜間及び深夜の時間帯の介護従事者の員数は、標準数（ユニットごとに１以上）を満たしているか。
</t>
    <rPh sb="1" eb="3">
      <t>ヤカン</t>
    </rPh>
    <rPh sb="3" eb="4">
      <t>オヨ</t>
    </rPh>
    <rPh sb="5" eb="7">
      <t>シンヤ</t>
    </rPh>
    <rPh sb="8" eb="11">
      <t>ジカンタイ</t>
    </rPh>
    <rPh sb="12" eb="14">
      <t>カイゴ</t>
    </rPh>
    <rPh sb="14" eb="17">
      <t>ジュウジシャ</t>
    </rPh>
    <rPh sb="18" eb="20">
      <t>インスウ</t>
    </rPh>
    <rPh sb="22" eb="24">
      <t>ヒョウジュン</t>
    </rPh>
    <rPh sb="24" eb="25">
      <t>スウ</t>
    </rPh>
    <rPh sb="34" eb="36">
      <t>イジョウ</t>
    </rPh>
    <rPh sb="38" eb="39">
      <t>ミ</t>
    </rPh>
    <phoneticPr fontId="3"/>
  </si>
  <si>
    <t>条例第110条
予防条例第71条</t>
    <phoneticPr fontId="3"/>
  </si>
  <si>
    <t xml:space="preserve">
夜間及び深夜の時間帯以外の介護従事者の員数は、標準数（ユニットごとに、利用者の数が３又はその端数を増すごとに１以上）を満たしているか。
　　 利用者　　　　  　　標準数　  　介護従事者
　（　　　　）人÷３＝（　　　　）≦（　　　　）人
　※利用者の数は前年度の平均値
</t>
    <rPh sb="1" eb="3">
      <t>ヤカン</t>
    </rPh>
    <rPh sb="3" eb="4">
      <t>オヨ</t>
    </rPh>
    <rPh sb="5" eb="7">
      <t>シンヤ</t>
    </rPh>
    <rPh sb="8" eb="10">
      <t>ジカン</t>
    </rPh>
    <rPh sb="10" eb="11">
      <t>タイ</t>
    </rPh>
    <rPh sb="11" eb="13">
      <t>イガイ</t>
    </rPh>
    <rPh sb="14" eb="16">
      <t>カイゴ</t>
    </rPh>
    <rPh sb="20" eb="22">
      <t>インスウ</t>
    </rPh>
    <rPh sb="24" eb="26">
      <t>ヒョウジュン</t>
    </rPh>
    <rPh sb="26" eb="27">
      <t>スウ</t>
    </rPh>
    <rPh sb="36" eb="39">
      <t>リヨウシャ</t>
    </rPh>
    <rPh sb="40" eb="41">
      <t>カズ</t>
    </rPh>
    <rPh sb="43" eb="44">
      <t>マタ</t>
    </rPh>
    <rPh sb="47" eb="49">
      <t>ハスウ</t>
    </rPh>
    <rPh sb="50" eb="51">
      <t>マ</t>
    </rPh>
    <rPh sb="56" eb="58">
      <t>イジョウ</t>
    </rPh>
    <rPh sb="60" eb="61">
      <t>ミ</t>
    </rPh>
    <rPh sb="72" eb="75">
      <t>リヨウシャ</t>
    </rPh>
    <rPh sb="83" eb="85">
      <t>ヒョウジュン</t>
    </rPh>
    <rPh sb="85" eb="86">
      <t>スウ</t>
    </rPh>
    <rPh sb="90" eb="92">
      <t>カイゴ</t>
    </rPh>
    <rPh sb="92" eb="95">
      <t>ジュウジシャ</t>
    </rPh>
    <rPh sb="103" eb="104">
      <t>ニン</t>
    </rPh>
    <rPh sb="120" eb="121">
      <t>ニン</t>
    </rPh>
    <rPh sb="124" eb="127">
      <t>リヨウシャ</t>
    </rPh>
    <rPh sb="128" eb="129">
      <t>スウ</t>
    </rPh>
    <rPh sb="130" eb="133">
      <t>ゼンネンド</t>
    </rPh>
    <rPh sb="134" eb="137">
      <t>ヘイキンチ</t>
    </rPh>
    <phoneticPr fontId="3"/>
  </si>
  <si>
    <t>従業者の員数</t>
    <phoneticPr fontId="3"/>
  </si>
  <si>
    <t>Ⅰ　人員基準</t>
    <rPh sb="2" eb="4">
      <t>ジンイン</t>
    </rPh>
    <rPh sb="4" eb="6">
      <t>キジュン</t>
    </rPh>
    <phoneticPr fontId="3"/>
  </si>
  <si>
    <t>非
該
当</t>
    <rPh sb="0" eb="1">
      <t>ヒ</t>
    </rPh>
    <rPh sb="2" eb="3">
      <t>ソノ</t>
    </rPh>
    <rPh sb="4" eb="5">
      <t>トウ</t>
    </rPh>
    <phoneticPr fontId="3"/>
  </si>
  <si>
    <t>不
適</t>
    <rPh sb="0" eb="1">
      <t>フ</t>
    </rPh>
    <rPh sb="2" eb="3">
      <t>テキ</t>
    </rPh>
    <phoneticPr fontId="3"/>
  </si>
  <si>
    <t>適</t>
    <rPh sb="0" eb="1">
      <t>テキ</t>
    </rPh>
    <phoneticPr fontId="3"/>
  </si>
  <si>
    <t>「不適」の場合の事由及び
改善方法（別紙可）</t>
    <rPh sb="1" eb="3">
      <t>フテキ</t>
    </rPh>
    <rPh sb="5" eb="7">
      <t>バアイ</t>
    </rPh>
    <rPh sb="8" eb="10">
      <t>ジユウ</t>
    </rPh>
    <rPh sb="10" eb="11">
      <t>オヨ</t>
    </rPh>
    <rPh sb="13" eb="15">
      <t>カイゼン</t>
    </rPh>
    <rPh sb="15" eb="17">
      <t>ホウホウ</t>
    </rPh>
    <rPh sb="18" eb="20">
      <t>ベッシ</t>
    </rPh>
    <rPh sb="20" eb="21">
      <t>カ</t>
    </rPh>
    <phoneticPr fontId="3"/>
  </si>
  <si>
    <t>根拠条例</t>
    <rPh sb="0" eb="2">
      <t>コンキョ</t>
    </rPh>
    <rPh sb="2" eb="4">
      <t>ジョウレイ</t>
    </rPh>
    <phoneticPr fontId="3"/>
  </si>
  <si>
    <t>確認事項</t>
    <rPh sb="0" eb="2">
      <t>カクニン</t>
    </rPh>
    <rPh sb="2" eb="4">
      <t>ジコウ</t>
    </rPh>
    <phoneticPr fontId="3"/>
  </si>
  <si>
    <t>点検した結果を記載して下さい。</t>
    <rPh sb="0" eb="2">
      <t>テンケン</t>
    </rPh>
    <rPh sb="4" eb="6">
      <t>ケッカ</t>
    </rPh>
    <rPh sb="7" eb="9">
      <t>キサイ</t>
    </rPh>
    <rPh sb="11" eb="12">
      <t>クダ</t>
    </rPh>
    <phoneticPr fontId="3"/>
  </si>
  <si>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3"/>
  </si>
  <si>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3"/>
  </si>
  <si>
    <t>利用開始日から起算して７日以内</t>
    <rPh sb="0" eb="2">
      <t>リヨウ</t>
    </rPh>
    <rPh sb="2" eb="5">
      <t>カイシビ</t>
    </rPh>
    <rPh sb="7" eb="9">
      <t>キサン</t>
    </rPh>
    <rPh sb="12" eb="13">
      <t>ニチ</t>
    </rPh>
    <rPh sb="13" eb="15">
      <t>イナイ</t>
    </rPh>
    <phoneticPr fontId="3"/>
  </si>
  <si>
    <t>入院時費用</t>
    <rPh sb="0" eb="3">
      <t>ニュウインジ</t>
    </rPh>
    <rPh sb="3" eb="5">
      <t>ヒヨウ</t>
    </rPh>
    <phoneticPr fontId="3"/>
  </si>
  <si>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3"/>
  </si>
  <si>
    <t>退居した日の翌日から死亡日の間は算定しない</t>
    <rPh sb="0" eb="2">
      <t>タイキョ</t>
    </rPh>
    <rPh sb="4" eb="5">
      <t>ヒ</t>
    </rPh>
    <rPh sb="6" eb="8">
      <t>ヨクジツ</t>
    </rPh>
    <rPh sb="10" eb="13">
      <t>シボウビ</t>
    </rPh>
    <rPh sb="14" eb="15">
      <t>アイダ</t>
    </rPh>
    <rPh sb="16" eb="18">
      <t>サンテイ</t>
    </rPh>
    <phoneticPr fontId="3"/>
  </si>
  <si>
    <t>利用期間が１月を超える利用者が退居</t>
    <rPh sb="0" eb="2">
      <t>リヨウ</t>
    </rPh>
    <rPh sb="2" eb="4">
      <t>キカン</t>
    </rPh>
    <rPh sb="6" eb="7">
      <t>ゲツ</t>
    </rPh>
    <rPh sb="8" eb="9">
      <t>コ</t>
    </rPh>
    <rPh sb="11" eb="14">
      <t>リヨウシャ</t>
    </rPh>
    <rPh sb="15" eb="17">
      <t>タイキョ</t>
    </rPh>
    <phoneticPr fontId="3"/>
  </si>
  <si>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
  </si>
  <si>
    <t>自己点検シート（　　　　　　　　　年度）</t>
    <rPh sb="0" eb="2">
      <t>ジコ</t>
    </rPh>
    <rPh sb="2" eb="4">
      <t>テンケン</t>
    </rPh>
    <rPh sb="17" eb="19">
      <t>ネンド</t>
    </rPh>
    <phoneticPr fontId="3"/>
  </si>
  <si>
    <t>サービス種別</t>
    <rPh sb="4" eb="6">
      <t>シュベツ</t>
    </rPh>
    <phoneticPr fontId="3"/>
  </si>
  <si>
    <t>記入日　　　　　　　　年　　　　月　　　　日</t>
    <rPh sb="0" eb="2">
      <t>キニュウ</t>
    </rPh>
    <rPh sb="2" eb="3">
      <t>ビ</t>
    </rPh>
    <rPh sb="11" eb="12">
      <t>ネン</t>
    </rPh>
    <rPh sb="16" eb="17">
      <t>ガツ</t>
    </rPh>
    <rPh sb="21" eb="22">
      <t>ヒ</t>
    </rPh>
    <phoneticPr fontId="3"/>
  </si>
  <si>
    <t>■事業所番号、事業所の名称、連絡先等を記載してください。</t>
    <rPh sb="1" eb="4">
      <t>ジギョウショ</t>
    </rPh>
    <rPh sb="4" eb="6">
      <t>バンゴウ</t>
    </rPh>
    <rPh sb="7" eb="10">
      <t>ジギョウショ</t>
    </rPh>
    <rPh sb="11" eb="13">
      <t>メイショウ</t>
    </rPh>
    <rPh sb="14" eb="16">
      <t>レンラク</t>
    </rPh>
    <rPh sb="16" eb="17">
      <t>サキ</t>
    </rPh>
    <rPh sb="17" eb="18">
      <t>トウ</t>
    </rPh>
    <rPh sb="19" eb="21">
      <t>キサイ</t>
    </rPh>
    <phoneticPr fontId="3"/>
  </si>
  <si>
    <t>法人名</t>
    <rPh sb="0" eb="2">
      <t>ホウジン</t>
    </rPh>
    <rPh sb="2" eb="3">
      <t>メイ</t>
    </rPh>
    <phoneticPr fontId="3"/>
  </si>
  <si>
    <t>代表者職名・氏名</t>
    <rPh sb="0" eb="3">
      <t>ダイヒョウシャ</t>
    </rPh>
    <rPh sb="3" eb="4">
      <t>ショク</t>
    </rPh>
    <rPh sb="4" eb="5">
      <t>ナ</t>
    </rPh>
    <rPh sb="6" eb="8">
      <t>シメイ</t>
    </rPh>
    <phoneticPr fontId="3"/>
  </si>
  <si>
    <t>事業所番号</t>
    <rPh sb="0" eb="3">
      <t>ジギョウショ</t>
    </rPh>
    <rPh sb="3" eb="5">
      <t>バンゴウ</t>
    </rPh>
    <phoneticPr fontId="3"/>
  </si>
  <si>
    <t>フリガナ</t>
    <phoneticPr fontId="3"/>
  </si>
  <si>
    <t>事業所名</t>
    <rPh sb="0" eb="3">
      <t>ジギョウショ</t>
    </rPh>
    <rPh sb="3" eb="4">
      <t>メイ</t>
    </rPh>
    <phoneticPr fontId="3"/>
  </si>
  <si>
    <t>住所</t>
    <rPh sb="0" eb="2">
      <t>ジュウショ</t>
    </rPh>
    <phoneticPr fontId="3"/>
  </si>
  <si>
    <t>（〒　　　　－　　　　　　　）</t>
    <phoneticPr fontId="3"/>
  </si>
  <si>
    <t>連絡先</t>
    <rPh sb="0" eb="2">
      <t>レンラク</t>
    </rPh>
    <rPh sb="2" eb="3">
      <t>サキ</t>
    </rPh>
    <phoneticPr fontId="3"/>
  </si>
  <si>
    <t>電話</t>
    <rPh sb="0" eb="2">
      <t>デンワ</t>
    </rPh>
    <phoneticPr fontId="3"/>
  </si>
  <si>
    <t>ＦＡＸ</t>
    <phoneticPr fontId="3"/>
  </si>
  <si>
    <t>メールアドレス</t>
    <phoneticPr fontId="3"/>
  </si>
  <si>
    <t>開設年月日</t>
    <rPh sb="0" eb="2">
      <t>カイセツ</t>
    </rPh>
    <rPh sb="2" eb="5">
      <t>ネンガッピ</t>
    </rPh>
    <phoneticPr fontId="3"/>
  </si>
  <si>
    <t>　　　　　　年　　　　　月　　　　　日</t>
    <rPh sb="6" eb="7">
      <t>ネン</t>
    </rPh>
    <rPh sb="12" eb="13">
      <t>ガツ</t>
    </rPh>
    <rPh sb="18" eb="19">
      <t>ヒ</t>
    </rPh>
    <phoneticPr fontId="3"/>
  </si>
  <si>
    <t>指定年月日</t>
    <rPh sb="0" eb="2">
      <t>シテイ</t>
    </rPh>
    <rPh sb="2" eb="5">
      <t>ネンガッピ</t>
    </rPh>
    <phoneticPr fontId="3"/>
  </si>
  <si>
    <t>管理者</t>
    <rPh sb="0" eb="2">
      <t>カンリ</t>
    </rPh>
    <rPh sb="2" eb="3">
      <t>シャ</t>
    </rPh>
    <phoneticPr fontId="3"/>
  </si>
  <si>
    <t>職名</t>
    <rPh sb="0" eb="2">
      <t>ショクメイ</t>
    </rPh>
    <phoneticPr fontId="3"/>
  </si>
  <si>
    <t>氏名</t>
    <rPh sb="0" eb="2">
      <t>シメイ</t>
    </rPh>
    <phoneticPr fontId="3"/>
  </si>
  <si>
    <t>記載担当者</t>
    <rPh sb="0" eb="2">
      <t>キサイ</t>
    </rPh>
    <rPh sb="2" eb="5">
      <t>タントウシャ</t>
    </rPh>
    <phoneticPr fontId="3"/>
  </si>
  <si>
    <t>※注　上記各項目ごとに、簡潔に、箇条書き等で簡単にまとめて記載してください。</t>
    <rPh sb="1" eb="2">
      <t>チュウ</t>
    </rPh>
    <rPh sb="3" eb="5">
      <t>ジョウキ</t>
    </rPh>
    <rPh sb="5" eb="6">
      <t>カク</t>
    </rPh>
    <rPh sb="6" eb="8">
      <t>コウモク</t>
    </rPh>
    <rPh sb="12" eb="14">
      <t>カンケツ</t>
    </rPh>
    <rPh sb="20" eb="21">
      <t>トウ</t>
    </rPh>
    <rPh sb="22" eb="24">
      <t>カンタン</t>
    </rPh>
    <rPh sb="29" eb="31">
      <t>キサイ</t>
    </rPh>
    <phoneticPr fontId="3"/>
  </si>
  <si>
    <t>⑤　「高齢者虐待防止」「身体拘束廃止」に向けて積極的に取り組んでいる工夫や事例等</t>
    <rPh sb="3" eb="6">
      <t>コウレイシャ</t>
    </rPh>
    <rPh sb="6" eb="8">
      <t>ギャクタイ</t>
    </rPh>
    <rPh sb="8" eb="10">
      <t>ボウシ</t>
    </rPh>
    <rPh sb="12" eb="14">
      <t>シンタイ</t>
    </rPh>
    <rPh sb="14" eb="16">
      <t>コウソク</t>
    </rPh>
    <rPh sb="16" eb="18">
      <t>ハイシ</t>
    </rPh>
    <rPh sb="20" eb="21">
      <t>ム</t>
    </rPh>
    <rPh sb="23" eb="26">
      <t>セッキョクテキ</t>
    </rPh>
    <rPh sb="27" eb="28">
      <t>ト</t>
    </rPh>
    <rPh sb="29" eb="30">
      <t>ク</t>
    </rPh>
    <rPh sb="34" eb="36">
      <t>クフウ</t>
    </rPh>
    <rPh sb="37" eb="39">
      <t>ジレイ</t>
    </rPh>
    <rPh sb="39" eb="40">
      <t>トウ</t>
    </rPh>
    <phoneticPr fontId="3"/>
  </si>
  <si>
    <t>④　事業所の特徴</t>
    <rPh sb="2" eb="5">
      <t>ジギョウショ</t>
    </rPh>
    <rPh sb="6" eb="8">
      <t>トクチョウ</t>
    </rPh>
    <phoneticPr fontId="3"/>
  </si>
  <si>
    <t>③　地域との連携・交流等</t>
    <rPh sb="2" eb="4">
      <t>チイキ</t>
    </rPh>
    <rPh sb="6" eb="8">
      <t>レンケイ</t>
    </rPh>
    <rPh sb="9" eb="11">
      <t>コウリュウ</t>
    </rPh>
    <rPh sb="11" eb="12">
      <t>ナド</t>
    </rPh>
    <phoneticPr fontId="3"/>
  </si>
  <si>
    <t>②　入居者へのプライバシーの配慮</t>
    <rPh sb="2" eb="5">
      <t>ニュウキョシャ</t>
    </rPh>
    <rPh sb="14" eb="16">
      <t>ハイリョ</t>
    </rPh>
    <phoneticPr fontId="3"/>
  </si>
  <si>
    <t>①　入居者処遇に関する方針</t>
    <rPh sb="2" eb="5">
      <t>ニュウキョシャ</t>
    </rPh>
    <rPh sb="5" eb="7">
      <t>ショグウ</t>
    </rPh>
    <rPh sb="8" eb="9">
      <t>カン</t>
    </rPh>
    <rPh sb="11" eb="13">
      <t>ホウシン</t>
    </rPh>
    <phoneticPr fontId="3"/>
  </si>
  <si>
    <t>　</t>
    <phoneticPr fontId="3"/>
  </si>
  <si>
    <t>１　施設の基本方針</t>
    <rPh sb="2" eb="4">
      <t>シセツ</t>
    </rPh>
    <rPh sb="5" eb="7">
      <t>キホン</t>
    </rPh>
    <rPh sb="7" eb="9">
      <t>ホウシン</t>
    </rPh>
    <phoneticPr fontId="3"/>
  </si>
  <si>
    <t>　　　　　年度 介護保険サービス事業状況調査資料</t>
    <rPh sb="5" eb="7">
      <t>ネンド</t>
    </rPh>
    <rPh sb="8" eb="12">
      <t>カイゴホケン</t>
    </rPh>
    <rPh sb="16" eb="18">
      <t>ジギョウ</t>
    </rPh>
    <rPh sb="18" eb="20">
      <t>ジョウキョウ</t>
    </rPh>
    <phoneticPr fontId="3"/>
  </si>
  <si>
    <t>注　退去者のうち、経済的理由（例：居住費が負担できない等）で退所した者の数を上段の（　）内に再掲してください。</t>
    <rPh sb="0" eb="1">
      <t>チュウ</t>
    </rPh>
    <rPh sb="2" eb="5">
      <t>タイキョシャ</t>
    </rPh>
    <rPh sb="9" eb="12">
      <t>ケイザイテキ</t>
    </rPh>
    <rPh sb="12" eb="14">
      <t>リユウ</t>
    </rPh>
    <rPh sb="15" eb="16">
      <t>レイ</t>
    </rPh>
    <rPh sb="17" eb="20">
      <t>キョジュウヒ</t>
    </rPh>
    <rPh sb="21" eb="23">
      <t>フタン</t>
    </rPh>
    <rPh sb="27" eb="28">
      <t>トウ</t>
    </rPh>
    <rPh sb="30" eb="32">
      <t>タイショ</t>
    </rPh>
    <rPh sb="34" eb="35">
      <t>モノ</t>
    </rPh>
    <rPh sb="36" eb="37">
      <t>カズ</t>
    </rPh>
    <rPh sb="38" eb="40">
      <t>ジョウダン</t>
    </rPh>
    <rPh sb="44" eb="45">
      <t>ナイ</t>
    </rPh>
    <rPh sb="46" eb="48">
      <t>サイケイ</t>
    </rPh>
    <phoneticPr fontId="3"/>
  </si>
  <si>
    <t>(</t>
    <phoneticPr fontId="3"/>
  </si>
  <si>
    <t>計</t>
    <phoneticPr fontId="3"/>
  </si>
  <si>
    <t>死亡</t>
    <rPh sb="0" eb="2">
      <t>シボウ</t>
    </rPh>
    <phoneticPr fontId="3"/>
  </si>
  <si>
    <t>その他の施設へ</t>
    <rPh sb="2" eb="3">
      <t>タ</t>
    </rPh>
    <rPh sb="4" eb="6">
      <t>シセツ</t>
    </rPh>
    <phoneticPr fontId="3"/>
  </si>
  <si>
    <t>医療機関へ</t>
    <rPh sb="0" eb="2">
      <t>イリョウ</t>
    </rPh>
    <rPh sb="2" eb="4">
      <t>キカン</t>
    </rPh>
    <phoneticPr fontId="3"/>
  </si>
  <si>
    <t>老健へ</t>
    <rPh sb="0" eb="2">
      <t>ロウケン</t>
    </rPh>
    <phoneticPr fontId="3"/>
  </si>
  <si>
    <t>家庭へ</t>
    <rPh sb="0" eb="2">
      <t>カテイ</t>
    </rPh>
    <phoneticPr fontId="3"/>
  </si>
  <si>
    <t>（５）退去者の状況</t>
    <rPh sb="3" eb="5">
      <t>タイキョ</t>
    </rPh>
    <rPh sb="5" eb="6">
      <t>シャ</t>
    </rPh>
    <rPh sb="7" eb="9">
      <t>ジョウキョウ</t>
    </rPh>
    <phoneticPr fontId="3"/>
  </si>
  <si>
    <t>人</t>
    <rPh sb="0" eb="1">
      <t>ヒト</t>
    </rPh>
    <phoneticPr fontId="3"/>
  </si>
  <si>
    <t>計</t>
    <rPh sb="0" eb="1">
      <t>ケイ</t>
    </rPh>
    <phoneticPr fontId="3"/>
  </si>
  <si>
    <t>その他の施設から</t>
    <rPh sb="2" eb="3">
      <t>タ</t>
    </rPh>
    <rPh sb="4" eb="6">
      <t>シセツ</t>
    </rPh>
    <phoneticPr fontId="3"/>
  </si>
  <si>
    <t>医療機関から</t>
    <rPh sb="0" eb="2">
      <t>イリョウ</t>
    </rPh>
    <rPh sb="2" eb="4">
      <t>キカン</t>
    </rPh>
    <phoneticPr fontId="3"/>
  </si>
  <si>
    <t>老健から</t>
    <rPh sb="0" eb="1">
      <t>ロウ</t>
    </rPh>
    <rPh sb="1" eb="2">
      <t>ケン</t>
    </rPh>
    <phoneticPr fontId="3"/>
  </si>
  <si>
    <t>家庭から</t>
    <rPh sb="0" eb="2">
      <t>カテイ</t>
    </rPh>
    <phoneticPr fontId="3"/>
  </si>
  <si>
    <t>（４）新規入居者の状況　　</t>
    <rPh sb="3" eb="5">
      <t>シンキ</t>
    </rPh>
    <rPh sb="5" eb="8">
      <t>ニュウキョシャ</t>
    </rPh>
    <rPh sb="9" eb="11">
      <t>ジョウキョウ</t>
    </rPh>
    <phoneticPr fontId="3"/>
  </si>
  <si>
    <t>　２　医療機関の欄には、医療保険適用病床と、介護保険適用病床（介護療養型医療施設）の合計を記入してください。
　　（以下同じ。）</t>
    <rPh sb="3" eb="5">
      <t>イリョウ</t>
    </rPh>
    <rPh sb="5" eb="7">
      <t>キカン</t>
    </rPh>
    <rPh sb="8" eb="9">
      <t>ラン</t>
    </rPh>
    <rPh sb="12" eb="14">
      <t>イリョウ</t>
    </rPh>
    <rPh sb="14" eb="16">
      <t>ホケン</t>
    </rPh>
    <rPh sb="16" eb="18">
      <t>テキヨウ</t>
    </rPh>
    <rPh sb="18" eb="20">
      <t>ビョウショウ</t>
    </rPh>
    <rPh sb="22" eb="26">
      <t>カイゴホケン</t>
    </rPh>
    <rPh sb="26" eb="28">
      <t>テキヨウ</t>
    </rPh>
    <rPh sb="28" eb="30">
      <t>ビョウショウ</t>
    </rPh>
    <rPh sb="31" eb="33">
      <t>カイゴ</t>
    </rPh>
    <rPh sb="33" eb="36">
      <t>リョウヨウガタ</t>
    </rPh>
    <rPh sb="36" eb="38">
      <t>イリョウ</t>
    </rPh>
    <rPh sb="38" eb="40">
      <t>シセツ</t>
    </rPh>
    <rPh sb="42" eb="44">
      <t>ゴウケイ</t>
    </rPh>
    <rPh sb="45" eb="47">
      <t>キニュウ</t>
    </rPh>
    <phoneticPr fontId="3"/>
  </si>
  <si>
    <t>注１　入所申込みを受け、入所申込受付簿に記載されている待機者について、その人数を待機場所別に記入してください。</t>
    <rPh sb="0" eb="1">
      <t>チュウ</t>
    </rPh>
    <rPh sb="3" eb="4">
      <t>ニュウキョ</t>
    </rPh>
    <rPh sb="4" eb="5">
      <t>ショ</t>
    </rPh>
    <rPh sb="5" eb="7">
      <t>モウシコ</t>
    </rPh>
    <rPh sb="9" eb="10">
      <t>ウ</t>
    </rPh>
    <rPh sb="12" eb="13">
      <t>ニュウキョ</t>
    </rPh>
    <rPh sb="13" eb="14">
      <t>ショ</t>
    </rPh>
    <rPh sb="14" eb="16">
      <t>モウシコ</t>
    </rPh>
    <rPh sb="16" eb="18">
      <t>ウケツケ</t>
    </rPh>
    <rPh sb="18" eb="19">
      <t>ボ</t>
    </rPh>
    <rPh sb="20" eb="22">
      <t>キサイ</t>
    </rPh>
    <rPh sb="27" eb="29">
      <t>タイキ</t>
    </rPh>
    <rPh sb="29" eb="30">
      <t>シャ</t>
    </rPh>
    <rPh sb="37" eb="39">
      <t>ニンズウ</t>
    </rPh>
    <rPh sb="40" eb="42">
      <t>タイキ</t>
    </rPh>
    <rPh sb="42" eb="44">
      <t>バショ</t>
    </rPh>
    <rPh sb="44" eb="45">
      <t>ベツ</t>
    </rPh>
    <rPh sb="46" eb="48">
      <t>キニュウ</t>
    </rPh>
    <phoneticPr fontId="3"/>
  </si>
  <si>
    <t>　月　　日現在</t>
    <rPh sb="1" eb="2">
      <t>ガツ</t>
    </rPh>
    <rPh sb="4" eb="5">
      <t>ニチ</t>
    </rPh>
    <rPh sb="5" eb="7">
      <t>ゲンザイ</t>
    </rPh>
    <phoneticPr fontId="3"/>
  </si>
  <si>
    <t>その他の施設で</t>
    <rPh sb="2" eb="3">
      <t>タ</t>
    </rPh>
    <rPh sb="4" eb="6">
      <t>シセツ</t>
    </rPh>
    <phoneticPr fontId="3"/>
  </si>
  <si>
    <t>医療機関で</t>
    <rPh sb="0" eb="2">
      <t>イリョウ</t>
    </rPh>
    <rPh sb="2" eb="4">
      <t>キカン</t>
    </rPh>
    <phoneticPr fontId="3"/>
  </si>
  <si>
    <t>老健で</t>
    <rPh sb="0" eb="1">
      <t>ロウ</t>
    </rPh>
    <rPh sb="1" eb="2">
      <t>ケン</t>
    </rPh>
    <phoneticPr fontId="3"/>
  </si>
  <si>
    <t>家庭で</t>
    <rPh sb="0" eb="2">
      <t>カテイ</t>
    </rPh>
    <phoneticPr fontId="3"/>
  </si>
  <si>
    <t>（３）入居待機者の状況　　</t>
    <rPh sb="3" eb="5">
      <t>ニュウキョ</t>
    </rPh>
    <rPh sb="5" eb="7">
      <t>タイキ</t>
    </rPh>
    <rPh sb="7" eb="8">
      <t>シャ</t>
    </rPh>
    <rPh sb="9" eb="11">
      <t>ジョウキョウ</t>
    </rPh>
    <phoneticPr fontId="3"/>
  </si>
  <si>
    <t>　注１　認知症老人の自立度判定基準により記載してください。平均認知症度は「認知症なし」は０、「Ｍ」は５として計算してください。</t>
    <rPh sb="1" eb="2">
      <t>チュウ</t>
    </rPh>
    <rPh sb="4" eb="7">
      <t>ニンチショウ</t>
    </rPh>
    <rPh sb="7" eb="9">
      <t>ロウジン</t>
    </rPh>
    <rPh sb="10" eb="12">
      <t>ジリツ</t>
    </rPh>
    <rPh sb="12" eb="13">
      <t>ド</t>
    </rPh>
    <rPh sb="13" eb="15">
      <t>ハンテイ</t>
    </rPh>
    <rPh sb="15" eb="17">
      <t>キジュン</t>
    </rPh>
    <rPh sb="20" eb="22">
      <t>キサイ</t>
    </rPh>
    <rPh sb="29" eb="31">
      <t>ヘイキン</t>
    </rPh>
    <rPh sb="31" eb="34">
      <t>ニンチショウ</t>
    </rPh>
    <rPh sb="34" eb="35">
      <t>ド</t>
    </rPh>
    <rPh sb="37" eb="40">
      <t>ニンチショウ</t>
    </rPh>
    <rPh sb="54" eb="56">
      <t>ケイサン</t>
    </rPh>
    <phoneticPr fontId="3"/>
  </si>
  <si>
    <t>　</t>
    <phoneticPr fontId="3"/>
  </si>
  <si>
    <t>平均認知症度</t>
    <rPh sb="0" eb="2">
      <t>ヘイキン</t>
    </rPh>
    <rPh sb="2" eb="5">
      <t>ニンチショウ</t>
    </rPh>
    <rPh sb="5" eb="6">
      <t>ド</t>
    </rPh>
    <phoneticPr fontId="3"/>
  </si>
  <si>
    <t>Ｍ</t>
    <phoneticPr fontId="3"/>
  </si>
  <si>
    <t>Ⅳ</t>
    <phoneticPr fontId="3"/>
  </si>
  <si>
    <t>Ⅲ</t>
    <phoneticPr fontId="3"/>
  </si>
  <si>
    <t>Ⅱ</t>
    <phoneticPr fontId="3"/>
  </si>
  <si>
    <t>Ⅰ</t>
    <phoneticPr fontId="3"/>
  </si>
  <si>
    <t>（２）認知症度別入居者数　</t>
    <rPh sb="3" eb="6">
      <t>ニンチショウ</t>
    </rPh>
    <rPh sb="6" eb="7">
      <t>ド</t>
    </rPh>
    <rPh sb="7" eb="8">
      <t>ベツ</t>
    </rPh>
    <rPh sb="8" eb="10">
      <t>ニュウキョ</t>
    </rPh>
    <rPh sb="10" eb="11">
      <t>シャ</t>
    </rPh>
    <rPh sb="11" eb="12">
      <t>スウ</t>
    </rPh>
    <phoneticPr fontId="3"/>
  </si>
  <si>
    <r>
      <t xml:space="preserve">平均要介護度
</t>
    </r>
    <r>
      <rPr>
        <sz val="6"/>
        <rFont val="ＭＳ ゴシック"/>
        <family val="3"/>
        <charset val="128"/>
      </rPr>
      <t>(小数第２位四捨五入)</t>
    </r>
    <rPh sb="0" eb="2">
      <t>ヘイキン</t>
    </rPh>
    <rPh sb="2" eb="5">
      <t>ヨウカイゴ</t>
    </rPh>
    <rPh sb="5" eb="6">
      <t>ド</t>
    </rPh>
    <phoneticPr fontId="3"/>
  </si>
  <si>
    <t xml:space="preserve">　注 １　「更新中等」は、平均要介護度の算定対象からは外してください。
　 </t>
    <rPh sb="1" eb="2">
      <t>チュウ</t>
    </rPh>
    <phoneticPr fontId="3"/>
  </si>
  <si>
    <t>女</t>
    <rPh sb="0" eb="1">
      <t>ジョセイ</t>
    </rPh>
    <phoneticPr fontId="3"/>
  </si>
  <si>
    <t>男</t>
    <rPh sb="0" eb="1">
      <t>オトコ</t>
    </rPh>
    <phoneticPr fontId="3"/>
  </si>
  <si>
    <t>合計</t>
    <rPh sb="0" eb="2">
      <t>ゴウケイ</t>
    </rPh>
    <phoneticPr fontId="3"/>
  </si>
  <si>
    <t>更新中等</t>
    <rPh sb="0" eb="2">
      <t>コウシン</t>
    </rPh>
    <rPh sb="2" eb="3">
      <t>シンセイチュウ</t>
    </rPh>
    <rPh sb="3" eb="4">
      <t>トウ</t>
    </rPh>
    <phoneticPr fontId="3"/>
  </si>
  <si>
    <t>要介護５</t>
  </si>
  <si>
    <t>要介護４</t>
  </si>
  <si>
    <t>要介護３</t>
  </si>
  <si>
    <t>要介護２</t>
  </si>
  <si>
    <t>要介護１</t>
    <phoneticPr fontId="3"/>
  </si>
  <si>
    <t>要支援２</t>
    <rPh sb="0" eb="1">
      <t>ヨウ</t>
    </rPh>
    <rPh sb="1" eb="3">
      <t>シエン</t>
    </rPh>
    <phoneticPr fontId="3"/>
  </si>
  <si>
    <t>（１）入居者の状況　</t>
    <rPh sb="3" eb="5">
      <t>ニュウキョ</t>
    </rPh>
    <rPh sb="5" eb="6">
      <t>シャ</t>
    </rPh>
    <rPh sb="7" eb="9">
      <t>ジョウキョウ</t>
    </rPh>
    <phoneticPr fontId="3"/>
  </si>
  <si>
    <t>３　入居者の状況</t>
    <rPh sb="2" eb="4">
      <t>ニュウキョ</t>
    </rPh>
    <rPh sb="4" eb="5">
      <t>シャ</t>
    </rPh>
    <rPh sb="6" eb="8">
      <t>ジョウキョウ</t>
    </rPh>
    <phoneticPr fontId="3"/>
  </si>
  <si>
    <t>　２　居室（個室）については、全体の数と、そのうち床面積が７．４３㎡以下の個室の数とを併記してください。</t>
    <rPh sb="3" eb="5">
      <t>キョシツ</t>
    </rPh>
    <rPh sb="6" eb="8">
      <t>コシツ</t>
    </rPh>
    <rPh sb="15" eb="17">
      <t>ゼンタイ</t>
    </rPh>
    <rPh sb="18" eb="19">
      <t>カズ</t>
    </rPh>
    <rPh sb="25" eb="28">
      <t>ユカメンセキ</t>
    </rPh>
    <rPh sb="34" eb="36">
      <t>イカ</t>
    </rPh>
    <rPh sb="37" eb="39">
      <t>コシツ</t>
    </rPh>
    <rPh sb="40" eb="41">
      <t>スウ</t>
    </rPh>
    <rPh sb="43" eb="45">
      <t>ヘイキ</t>
    </rPh>
    <phoneticPr fontId="3"/>
  </si>
  <si>
    <t>注１　階または棟ごとに分けて記載してください。（１階、２階、…　または西棟、東棟、…　等、構造上明確な区
    分ごとに記載してください。）</t>
    <rPh sb="0" eb="1">
      <t>チュウ</t>
    </rPh>
    <rPh sb="7" eb="8">
      <t>トウ</t>
    </rPh>
    <rPh sb="11" eb="12">
      <t>ワ</t>
    </rPh>
    <rPh sb="25" eb="26">
      <t>カイ</t>
    </rPh>
    <rPh sb="28" eb="29">
      <t>カイ</t>
    </rPh>
    <rPh sb="35" eb="36">
      <t>ニシ</t>
    </rPh>
    <rPh sb="36" eb="37">
      <t>トウ</t>
    </rPh>
    <rPh sb="38" eb="39">
      <t>ヒガシ</t>
    </rPh>
    <rPh sb="39" eb="40">
      <t>トウ</t>
    </rPh>
    <rPh sb="43" eb="44">
      <t>トウ</t>
    </rPh>
    <rPh sb="45" eb="48">
      <t>コウゾウジョウ</t>
    </rPh>
    <rPh sb="48" eb="50">
      <t>メイカク</t>
    </rPh>
    <rPh sb="51" eb="52">
      <t>ク</t>
    </rPh>
    <rPh sb="57" eb="58">
      <t>ブン</t>
    </rPh>
    <rPh sb="61" eb="63">
      <t>キサイ</t>
    </rPh>
    <phoneticPr fontId="3"/>
  </si>
  <si>
    <t>人</t>
    <rPh sb="0" eb="1">
      <t>ニン</t>
    </rPh>
    <phoneticPr fontId="29"/>
  </si>
  <si>
    <t>居室（２人室）</t>
    <rPh sb="0" eb="2">
      <t>キョシツ</t>
    </rPh>
    <rPh sb="4" eb="5">
      <t>フタリ</t>
    </rPh>
    <rPh sb="5" eb="6">
      <t>コシツ</t>
    </rPh>
    <phoneticPr fontId="29"/>
  </si>
  <si>
    <t>うち、7.43㎡以下</t>
    <rPh sb="8" eb="10">
      <t>イカ</t>
    </rPh>
    <phoneticPr fontId="3"/>
  </si>
  <si>
    <t>居室（個室）</t>
    <rPh sb="0" eb="1">
      <t>キョシツ</t>
    </rPh>
    <rPh sb="1" eb="2">
      <t>リョウヨウシツ</t>
    </rPh>
    <rPh sb="3" eb="5">
      <t>コシツ</t>
    </rPh>
    <phoneticPr fontId="29"/>
  </si>
  <si>
    <t>　　　階・棟</t>
    <rPh sb="3" eb="4">
      <t>カイ</t>
    </rPh>
    <rPh sb="5" eb="6">
      <t>トウ</t>
    </rPh>
    <phoneticPr fontId="3"/>
  </si>
  <si>
    <t>広　　　　　　さ</t>
    <rPh sb="0" eb="1">
      <t>ヒロ</t>
    </rPh>
    <phoneticPr fontId="3"/>
  </si>
  <si>
    <t>階部分）</t>
    <rPh sb="0" eb="1">
      <t>カイ</t>
    </rPh>
    <rPh sb="1" eb="3">
      <t>ブブン</t>
    </rPh>
    <phoneticPr fontId="29"/>
  </si>
  <si>
    <t>階建ての</t>
    <rPh sb="0" eb="1">
      <t>カイ</t>
    </rPh>
    <rPh sb="1" eb="2">
      <t>タ</t>
    </rPh>
    <phoneticPr fontId="29"/>
  </si>
  <si>
    <t>（</t>
    <phoneticPr fontId="29"/>
  </si>
  <si>
    <t>）造り</t>
    <rPh sb="1" eb="2">
      <t>ツク</t>
    </rPh>
    <phoneticPr fontId="29"/>
  </si>
  <si>
    <t>　（</t>
    <phoneticPr fontId="29"/>
  </si>
  <si>
    <t>建　物　構　造</t>
    <rPh sb="0" eb="1">
      <t>ケン</t>
    </rPh>
    <rPh sb="2" eb="3">
      <t>ブツ</t>
    </rPh>
    <rPh sb="4" eb="5">
      <t>カマエ</t>
    </rPh>
    <rPh sb="6" eb="7">
      <t>ヅクリ</t>
    </rPh>
    <phoneticPr fontId="29"/>
  </si>
  <si>
    <t>併設型</t>
    <rPh sb="0" eb="2">
      <t>ヘイセツ</t>
    </rPh>
    <rPh sb="2" eb="3">
      <t>ガタ</t>
    </rPh>
    <phoneticPr fontId="29"/>
  </si>
  <si>
    <t>単独型</t>
    <rPh sb="0" eb="2">
      <t>タンドク</t>
    </rPh>
    <rPh sb="2" eb="3">
      <t>ガタ</t>
    </rPh>
    <phoneticPr fontId="29"/>
  </si>
  <si>
    <t>建　物　形　態</t>
    <rPh sb="0" eb="1">
      <t>ケン</t>
    </rPh>
    <rPh sb="2" eb="3">
      <t>ブツ</t>
    </rPh>
    <rPh sb="4" eb="5">
      <t>カタチ</t>
    </rPh>
    <rPh sb="6" eb="7">
      <t>タイ</t>
    </rPh>
    <phoneticPr fontId="29"/>
  </si>
  <si>
    <t>（１）事業所の状況</t>
    <rPh sb="3" eb="6">
      <t>ジギョウショ</t>
    </rPh>
    <rPh sb="7" eb="9">
      <t>ジョウキョウ</t>
    </rPh>
    <phoneticPr fontId="3"/>
  </si>
  <si>
    <t>２　設備の状況</t>
    <rPh sb="2" eb="4">
      <t>セツビ</t>
    </rPh>
    <rPh sb="5" eb="7">
      <t>ジョウキョウ</t>
    </rPh>
    <phoneticPr fontId="3"/>
  </si>
  <si>
    <t>気軽に相談してもらえる工夫</t>
    <rPh sb="0" eb="2">
      <t>キガル</t>
    </rPh>
    <rPh sb="3" eb="5">
      <t>ソウダン</t>
    </rPh>
    <rPh sb="11" eb="13">
      <t>クフウ</t>
    </rPh>
    <phoneticPr fontId="3"/>
  </si>
  <si>
    <t>苦情への対応方法</t>
    <rPh sb="0" eb="2">
      <t>クジョウ</t>
    </rPh>
    <rPh sb="4" eb="6">
      <t>タイオウ</t>
    </rPh>
    <rPh sb="6" eb="8">
      <t>ホウホウ</t>
    </rPh>
    <phoneticPr fontId="3"/>
  </si>
  <si>
    <t>　　□事業所内掲示　□家族会等で説明　□広報誌等へ掲載　□文書送付
　　□その他（　　　　　　　　　　　　　　　　　　　　　　　　）</t>
    <rPh sb="3" eb="5">
      <t>ジギョウ</t>
    </rPh>
    <rPh sb="5" eb="6">
      <t>ショ</t>
    </rPh>
    <rPh sb="6" eb="7">
      <t>ナイ</t>
    </rPh>
    <rPh sb="7" eb="9">
      <t>ケイジ</t>
    </rPh>
    <rPh sb="11" eb="13">
      <t>カゾク</t>
    </rPh>
    <rPh sb="13" eb="14">
      <t>カイ</t>
    </rPh>
    <rPh sb="14" eb="15">
      <t>トウ</t>
    </rPh>
    <rPh sb="16" eb="18">
      <t>セツメイ</t>
    </rPh>
    <rPh sb="20" eb="23">
      <t>コウホウシ</t>
    </rPh>
    <rPh sb="23" eb="24">
      <t>トウ</t>
    </rPh>
    <rPh sb="25" eb="27">
      <t>ケイサイ</t>
    </rPh>
    <rPh sb="29" eb="31">
      <t>ブンショ</t>
    </rPh>
    <rPh sb="31" eb="33">
      <t>ソウフ</t>
    </rPh>
    <rPh sb="39" eb="40">
      <t>タ</t>
    </rPh>
    <phoneticPr fontId="3"/>
  </si>
  <si>
    <t>相談窓口の周知方法</t>
    <rPh sb="0" eb="2">
      <t>ソウダン</t>
    </rPh>
    <rPh sb="2" eb="4">
      <t>マドグチ</t>
    </rPh>
    <rPh sb="5" eb="7">
      <t>シュウチ</t>
    </rPh>
    <rPh sb="7" eb="9">
      <t>ホウホウ</t>
    </rPh>
    <phoneticPr fontId="3"/>
  </si>
  <si>
    <t>　　　　　　　　　　　　　　　　　　電話　　　（　　　）</t>
    <rPh sb="18" eb="20">
      <t>デンワ</t>
    </rPh>
    <phoneticPr fontId="3"/>
  </si>
  <si>
    <t>窓口担当者の職氏名
（電話番号）</t>
    <rPh sb="0" eb="2">
      <t>マドグチ</t>
    </rPh>
    <rPh sb="2" eb="5">
      <t>タントウシャ</t>
    </rPh>
    <rPh sb="6" eb="7">
      <t>ショク</t>
    </rPh>
    <rPh sb="7" eb="9">
      <t>シメイ</t>
    </rPh>
    <rPh sb="11" eb="13">
      <t>デンワ</t>
    </rPh>
    <rPh sb="13" eb="15">
      <t>バンゴウ</t>
    </rPh>
    <phoneticPr fontId="3"/>
  </si>
  <si>
    <t>件</t>
    <rPh sb="0" eb="1">
      <t>ケン</t>
    </rPh>
    <phoneticPr fontId="3"/>
  </si>
  <si>
    <t>苦　　情　　件　　数</t>
    <rPh sb="0" eb="1">
      <t>ク</t>
    </rPh>
    <rPh sb="3" eb="4">
      <t>ジョウ</t>
    </rPh>
    <rPh sb="6" eb="7">
      <t>ケン</t>
    </rPh>
    <rPh sb="9" eb="10">
      <t>カズ</t>
    </rPh>
    <phoneticPr fontId="3"/>
  </si>
  <si>
    <t xml:space="preserve"> </t>
    <phoneticPr fontId="3"/>
  </si>
  <si>
    <t>（９）苦情処理の体制</t>
    <rPh sb="3" eb="5">
      <t>クジョウ</t>
    </rPh>
    <rPh sb="5" eb="7">
      <t>ショリ</t>
    </rPh>
    <rPh sb="8" eb="10">
      <t>タイセイ</t>
    </rPh>
    <phoneticPr fontId="3"/>
  </si>
  <si>
    <t>年　 回（　  月）</t>
    <rPh sb="0" eb="1">
      <t>ネン</t>
    </rPh>
    <rPh sb="3" eb="4">
      <t>カイ</t>
    </rPh>
    <phoneticPr fontId="3"/>
  </si>
  <si>
    <t>消火訓練</t>
    <rPh sb="0" eb="2">
      <t>ショウカ</t>
    </rPh>
    <rPh sb="2" eb="4">
      <t>クンレン</t>
    </rPh>
    <phoneticPr fontId="3"/>
  </si>
  <si>
    <t>うち夜間または夜間想定</t>
    <rPh sb="2" eb="4">
      <t>ヤカン</t>
    </rPh>
    <rPh sb="7" eb="9">
      <t>ヤカン</t>
    </rPh>
    <rPh sb="9" eb="11">
      <t>ソウテイ</t>
    </rPh>
    <phoneticPr fontId="3"/>
  </si>
  <si>
    <t>防火管理者又は責任者</t>
    <rPh sb="4" eb="5">
      <t>シャ</t>
    </rPh>
    <rPh sb="5" eb="6">
      <t>マタ</t>
    </rPh>
    <rPh sb="7" eb="9">
      <t>セキニン</t>
    </rPh>
    <rPh sb="9" eb="10">
      <t>シャ</t>
    </rPh>
    <phoneticPr fontId="3"/>
  </si>
  <si>
    <t>年　 回（　　月）</t>
    <rPh sb="0" eb="1">
      <t>ネン</t>
    </rPh>
    <rPh sb="3" eb="4">
      <t>カイ</t>
    </rPh>
    <phoneticPr fontId="3"/>
  </si>
  <si>
    <t>通報訓練</t>
    <rPh sb="0" eb="2">
      <t>ツウホウ</t>
    </rPh>
    <rPh sb="2" eb="4">
      <t>クンレン</t>
    </rPh>
    <phoneticPr fontId="3"/>
  </si>
  <si>
    <t>避難訓練</t>
    <rPh sb="0" eb="2">
      <t>ヒナン</t>
    </rPh>
    <rPh sb="2" eb="4">
      <t>クンレン</t>
    </rPh>
    <phoneticPr fontId="3"/>
  </si>
  <si>
    <t xml:space="preserve"> 　年　 月　 日</t>
    <rPh sb="2" eb="3">
      <t>ネン</t>
    </rPh>
    <rPh sb="5" eb="6">
      <t>ガツ</t>
    </rPh>
    <rPh sb="8" eb="9">
      <t>ニチ</t>
    </rPh>
    <phoneticPr fontId="3"/>
  </si>
  <si>
    <t>消防計画の届出</t>
    <phoneticPr fontId="3"/>
  </si>
  <si>
    <t>（８）非常災害対策の状況</t>
    <rPh sb="3" eb="5">
      <t>ヒジョウ</t>
    </rPh>
    <rPh sb="5" eb="7">
      <t>サイガイ</t>
    </rPh>
    <rPh sb="7" eb="9">
      <t>タイサク</t>
    </rPh>
    <rPh sb="10" eb="12">
      <t>ジョウキョウ</t>
    </rPh>
    <phoneticPr fontId="3"/>
  </si>
  <si>
    <t>注　事故については、介護サービス提供中の不慮の事故に伴い、市へ報告した事案等を記載してください。</t>
    <rPh sb="0" eb="1">
      <t>チュウ</t>
    </rPh>
    <rPh sb="2" eb="4">
      <t>ジコ</t>
    </rPh>
    <rPh sb="10" eb="12">
      <t>カイゴ</t>
    </rPh>
    <rPh sb="16" eb="18">
      <t>テイキョウ</t>
    </rPh>
    <rPh sb="18" eb="19">
      <t>チュウ</t>
    </rPh>
    <rPh sb="20" eb="22">
      <t>フリョ</t>
    </rPh>
    <rPh sb="23" eb="25">
      <t>ジコ</t>
    </rPh>
    <rPh sb="26" eb="27">
      <t>トモナ</t>
    </rPh>
    <rPh sb="29" eb="30">
      <t>シ</t>
    </rPh>
    <rPh sb="31" eb="33">
      <t>ホウコク</t>
    </rPh>
    <rPh sb="35" eb="37">
      <t>ジアン</t>
    </rPh>
    <rPh sb="37" eb="38">
      <t>トウ</t>
    </rPh>
    <rPh sb="39" eb="41">
      <t>キサイ</t>
    </rPh>
    <phoneticPr fontId="3"/>
  </si>
  <si>
    <t>有　・　無</t>
    <rPh sb="0" eb="1">
      <t>ア</t>
    </rPh>
    <rPh sb="4" eb="5">
      <t>ナ</t>
    </rPh>
    <phoneticPr fontId="3"/>
  </si>
  <si>
    <t>損害賠償保険の加入　　　　　　　　　　</t>
    <rPh sb="0" eb="2">
      <t>ソンガイ</t>
    </rPh>
    <rPh sb="2" eb="4">
      <t>バイショウ</t>
    </rPh>
    <rPh sb="4" eb="6">
      <t>ホケン</t>
    </rPh>
    <rPh sb="7" eb="9">
      <t>カニュウ</t>
    </rPh>
    <phoneticPr fontId="3"/>
  </si>
  <si>
    <t>有　・　無</t>
    <rPh sb="0" eb="1">
      <t>ユウ</t>
    </rPh>
    <rPh sb="4" eb="5">
      <t>ム</t>
    </rPh>
    <phoneticPr fontId="3"/>
  </si>
  <si>
    <t>新規採用者研修の実施</t>
    <rPh sb="0" eb="2">
      <t>シンキ</t>
    </rPh>
    <rPh sb="2" eb="5">
      <t>サイヨウシャ</t>
    </rPh>
    <rPh sb="5" eb="7">
      <t>ケンシュウ</t>
    </rPh>
    <rPh sb="8" eb="10">
      <t>ジッシ</t>
    </rPh>
    <phoneticPr fontId="3"/>
  </si>
  <si>
    <t>研修開催回数</t>
    <rPh sb="0" eb="2">
      <t>ケンシュウ</t>
    </rPh>
    <rPh sb="2" eb="4">
      <t>カイサイ</t>
    </rPh>
    <rPh sb="4" eb="6">
      <t>カイスウ</t>
    </rPh>
    <phoneticPr fontId="3"/>
  </si>
  <si>
    <t>研修内容の記録</t>
    <rPh sb="0" eb="2">
      <t>ケンシュウ</t>
    </rPh>
    <rPh sb="2" eb="4">
      <t>ナイヨウ</t>
    </rPh>
    <rPh sb="5" eb="7">
      <t>キロク</t>
    </rPh>
    <phoneticPr fontId="3"/>
  </si>
  <si>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3"/>
  </si>
  <si>
    <t>（　　　　　　　）</t>
    <phoneticPr fontId="3"/>
  </si>
  <si>
    <t>事故発生防止担当者氏名（職名）</t>
    <rPh sb="0" eb="2">
      <t>ジコ</t>
    </rPh>
    <rPh sb="2" eb="4">
      <t>ハッセイ</t>
    </rPh>
    <rPh sb="4" eb="6">
      <t>ボウシ</t>
    </rPh>
    <rPh sb="6" eb="9">
      <t>タントウシャ</t>
    </rPh>
    <rPh sb="9" eb="11">
      <t>シメイ</t>
    </rPh>
    <rPh sb="12" eb="14">
      <t>ショクメイ</t>
    </rPh>
    <phoneticPr fontId="3"/>
  </si>
  <si>
    <t>その他（　　　　　　　　　　　　　　　　　　　　　　　　　　    　）</t>
    <rPh sb="2" eb="3">
      <t>タ</t>
    </rPh>
    <phoneticPr fontId="3"/>
  </si>
  <si>
    <t>(右記の該当部分に○)</t>
    <rPh sb="1" eb="3">
      <t>ウキ</t>
    </rPh>
    <rPh sb="4" eb="6">
      <t>ガイトウ</t>
    </rPh>
    <rPh sb="6" eb="8">
      <t>ブブン</t>
    </rPh>
    <phoneticPr fontId="3"/>
  </si>
  <si>
    <t>事業所内部 ・ 家族 ・ 居宅介護支援事業所 ・ 市 ・ 県</t>
    <rPh sb="0" eb="2">
      <t>ジギョウ</t>
    </rPh>
    <rPh sb="2" eb="3">
      <t>ショ</t>
    </rPh>
    <rPh sb="3" eb="5">
      <t>ナイブ</t>
    </rPh>
    <rPh sb="8" eb="10">
      <t>カゾク</t>
    </rPh>
    <rPh sb="13" eb="15">
      <t>キョタク</t>
    </rPh>
    <rPh sb="15" eb="17">
      <t>カイゴ</t>
    </rPh>
    <rPh sb="17" eb="19">
      <t>シエン</t>
    </rPh>
    <rPh sb="19" eb="22">
      <t>ジギョウショ</t>
    </rPh>
    <rPh sb="25" eb="26">
      <t>シ</t>
    </rPh>
    <rPh sb="29" eb="30">
      <t>ケン</t>
    </rPh>
    <phoneticPr fontId="3"/>
  </si>
  <si>
    <t>→</t>
    <phoneticPr fontId="3"/>
  </si>
  <si>
    <t>・ 有</t>
    <rPh sb="2" eb="3">
      <t>ア</t>
    </rPh>
    <phoneticPr fontId="3"/>
  </si>
  <si>
    <t>無</t>
    <rPh sb="0" eb="1">
      <t>ナ</t>
    </rPh>
    <phoneticPr fontId="3"/>
  </si>
  <si>
    <t>事故発生時の報告体制(連絡網)</t>
    <rPh sb="0" eb="2">
      <t>ジコ</t>
    </rPh>
    <rPh sb="2" eb="5">
      <t>ハッセイジ</t>
    </rPh>
    <rPh sb="6" eb="8">
      <t>ホウコク</t>
    </rPh>
    <rPh sb="8" eb="10">
      <t>タイセイ</t>
    </rPh>
    <rPh sb="11" eb="14">
      <t>レンラクモウ</t>
    </rPh>
    <phoneticPr fontId="3"/>
  </si>
  <si>
    <t>□防止対策　□発生時の対応　□報告の方法　</t>
    <rPh sb="1" eb="3">
      <t>ボウシ</t>
    </rPh>
    <rPh sb="3" eb="5">
      <t>タイサク</t>
    </rPh>
    <rPh sb="7" eb="10">
      <t>ハッセイジ</t>
    </rPh>
    <rPh sb="11" eb="13">
      <t>タイオウ</t>
    </rPh>
    <rPh sb="15" eb="17">
      <t>ホウコク</t>
    </rPh>
    <rPh sb="18" eb="20">
      <t>ホウホウ</t>
    </rPh>
    <phoneticPr fontId="3"/>
  </si>
  <si>
    <t>　無　・　有　→</t>
    <rPh sb="1" eb="2">
      <t>ナ</t>
    </rPh>
    <rPh sb="5" eb="6">
      <t>ア</t>
    </rPh>
    <phoneticPr fontId="3"/>
  </si>
  <si>
    <t>事故発生時の指針の策定</t>
    <rPh sb="0" eb="2">
      <t>ジコ</t>
    </rPh>
    <rPh sb="2" eb="4">
      <t>ハッセイ</t>
    </rPh>
    <rPh sb="4" eb="5">
      <t>ジ</t>
    </rPh>
    <rPh sb="6" eb="8">
      <t>シシン</t>
    </rPh>
    <rPh sb="9" eb="11">
      <t>サクテイ</t>
    </rPh>
    <phoneticPr fontId="3"/>
  </si>
  <si>
    <t>○主な事故の内容（概要）を記載してください。</t>
    <rPh sb="1" eb="2">
      <t>オモ</t>
    </rPh>
    <rPh sb="3" eb="5">
      <t>ジコ</t>
    </rPh>
    <rPh sb="6" eb="8">
      <t>ナイヨウ</t>
    </rPh>
    <rPh sb="9" eb="11">
      <t>ガイヨウ</t>
    </rPh>
    <rPh sb="13" eb="15">
      <t>キサイ</t>
    </rPh>
    <phoneticPr fontId="3"/>
  </si>
  <si>
    <t xml:space="preserve">件 </t>
    <rPh sb="0" eb="1">
      <t>ケン</t>
    </rPh>
    <phoneticPr fontId="3"/>
  </si>
  <si>
    <t>介護事故発生の有無　　　　　　　　　　　</t>
    <rPh sb="0" eb="2">
      <t>カイゴ</t>
    </rPh>
    <rPh sb="2" eb="4">
      <t>ジコ</t>
    </rPh>
    <rPh sb="4" eb="6">
      <t>ハッセイ</t>
    </rPh>
    <rPh sb="7" eb="9">
      <t>ウム</t>
    </rPh>
    <phoneticPr fontId="3"/>
  </si>
  <si>
    <t>（７）事故発生時の対応</t>
    <rPh sb="3" eb="5">
      <t>ジコ</t>
    </rPh>
    <rPh sb="5" eb="8">
      <t>ハッセイジ</t>
    </rPh>
    <rPh sb="9" eb="11">
      <t>タイオウ</t>
    </rPh>
    <phoneticPr fontId="3"/>
  </si>
  <si>
    <t>注　虐待発見時の通報先については、「志摩市介護･総合相談支援課」などと、記載 してください。</t>
    <rPh sb="0" eb="1">
      <t>チュウ</t>
    </rPh>
    <rPh sb="2" eb="4">
      <t>ギャクタイ</t>
    </rPh>
    <rPh sb="4" eb="7">
      <t>ハッケンジ</t>
    </rPh>
    <rPh sb="8" eb="10">
      <t>ツウホウ</t>
    </rPh>
    <rPh sb="10" eb="11">
      <t>サキ</t>
    </rPh>
    <rPh sb="18" eb="20">
      <t>シマ</t>
    </rPh>
    <rPh sb="20" eb="21">
      <t>シ</t>
    </rPh>
    <rPh sb="21" eb="31">
      <t>カイゴ</t>
    </rPh>
    <phoneticPr fontId="3"/>
  </si>
  <si>
    <t>虐待発見時の通報先の把握</t>
    <rPh sb="0" eb="2">
      <t>ギャクタイ</t>
    </rPh>
    <rPh sb="2" eb="5">
      <t>ハッケンジ</t>
    </rPh>
    <rPh sb="6" eb="8">
      <t>ツウホウ</t>
    </rPh>
    <rPh sb="8" eb="9">
      <t>サキ</t>
    </rPh>
    <rPh sb="10" eb="12">
      <t>ハアク</t>
    </rPh>
    <phoneticPr fontId="3"/>
  </si>
  <si>
    <t>　　　□高齢者虐待防止法の概要　□介護技術の向上　□人権意識の啓発
　　　□その他（　　　　　　　　　　　　　　　　　　　　　　　　　　　）</t>
    <rPh sb="4" eb="7">
      <t>コウレイシャ</t>
    </rPh>
    <rPh sb="7" eb="9">
      <t>ギャクタイ</t>
    </rPh>
    <rPh sb="9" eb="12">
      <t>ボウシホウ</t>
    </rPh>
    <rPh sb="13" eb="15">
      <t>ガイヨウ</t>
    </rPh>
    <rPh sb="17" eb="19">
      <t>カイゴ</t>
    </rPh>
    <rPh sb="19" eb="21">
      <t>ギジュツ</t>
    </rPh>
    <rPh sb="22" eb="24">
      <t>コウジョウ</t>
    </rPh>
    <rPh sb="26" eb="28">
      <t>ジンケン</t>
    </rPh>
    <rPh sb="28" eb="30">
      <t>イシキ</t>
    </rPh>
    <rPh sb="31" eb="33">
      <t>ケイハツ</t>
    </rPh>
    <rPh sb="40" eb="41">
      <t>タ</t>
    </rPh>
    <phoneticPr fontId="3"/>
  </si>
  <si>
    <t>研　修　内　容</t>
    <rPh sb="0" eb="1">
      <t>ケン</t>
    </rPh>
    <rPh sb="2" eb="3">
      <t>オサム</t>
    </rPh>
    <rPh sb="4" eb="5">
      <t>ナイ</t>
    </rPh>
    <rPh sb="6" eb="7">
      <t>カタチ</t>
    </rPh>
    <phoneticPr fontId="3"/>
  </si>
  <si>
    <t xml:space="preserve">回 </t>
    <rPh sb="0" eb="1">
      <t>カイ</t>
    </rPh>
    <phoneticPr fontId="3"/>
  </si>
  <si>
    <t>高齢者虐待防止に係る     職員研修の実施状況</t>
    <rPh sb="0" eb="3">
      <t>コウレイシャ</t>
    </rPh>
    <rPh sb="3" eb="5">
      <t>ギャクタイ</t>
    </rPh>
    <rPh sb="5" eb="7">
      <t>ボウシ</t>
    </rPh>
    <rPh sb="8" eb="9">
      <t>カカ</t>
    </rPh>
    <rPh sb="15" eb="17">
      <t>ショクイン</t>
    </rPh>
    <rPh sb="17" eb="19">
      <t>ケンシュウ</t>
    </rPh>
    <rPh sb="20" eb="22">
      <t>ジッシ</t>
    </rPh>
    <rPh sb="22" eb="24">
      <t>ジョウキョウ</t>
    </rPh>
    <phoneticPr fontId="3"/>
  </si>
  <si>
    <t>（６）高齢者虐待防止対策の状況</t>
    <rPh sb="3" eb="5">
      <t>コウレイ</t>
    </rPh>
    <rPh sb="5" eb="6">
      <t>シャ</t>
    </rPh>
    <rPh sb="6" eb="8">
      <t>ギャクタイ</t>
    </rPh>
    <rPh sb="8" eb="10">
      <t>ボウシ</t>
    </rPh>
    <rPh sb="10" eb="12">
      <t>タイサク</t>
    </rPh>
    <phoneticPr fontId="3"/>
  </si>
  <si>
    <t>　３　１人の人について複数の身体拘束を行っている場合は、それぞれにカウントして下さい。</t>
    <rPh sb="4" eb="5">
      <t>ヒト</t>
    </rPh>
    <rPh sb="6" eb="7">
      <t>ヒト</t>
    </rPh>
    <rPh sb="11" eb="13">
      <t>フクスウ</t>
    </rPh>
    <rPh sb="14" eb="16">
      <t>シンタイ</t>
    </rPh>
    <rPh sb="16" eb="18">
      <t>コウソク</t>
    </rPh>
    <rPh sb="19" eb="20">
      <t>オコナ</t>
    </rPh>
    <rPh sb="24" eb="26">
      <t>バアイ</t>
    </rPh>
    <rPh sb="39" eb="40">
      <t>クダ</t>
    </rPh>
    <phoneticPr fontId="3"/>
  </si>
  <si>
    <t>　２　一般指導の前々月の状況を記入して下さい。ここでいう実人数については、１人の人に複数の行為を行っ
　　ている場合においても１人としてカウントして下さい。</t>
    <rPh sb="3" eb="5">
      <t>イッパン</t>
    </rPh>
    <rPh sb="5" eb="7">
      <t>シドウ</t>
    </rPh>
    <rPh sb="8" eb="11">
      <t>ゼンゼンゲツ</t>
    </rPh>
    <rPh sb="12" eb="14">
      <t>ジョウキョウ</t>
    </rPh>
    <rPh sb="15" eb="17">
      <t>キニュウ</t>
    </rPh>
    <rPh sb="19" eb="20">
      <t>クダ</t>
    </rPh>
    <rPh sb="28" eb="29">
      <t>ジツ</t>
    </rPh>
    <rPh sb="29" eb="31">
      <t>ニンズウ</t>
    </rPh>
    <rPh sb="38" eb="39">
      <t>ヒト</t>
    </rPh>
    <rPh sb="40" eb="41">
      <t>ヒト</t>
    </rPh>
    <rPh sb="42" eb="44">
      <t>フクスウ</t>
    </rPh>
    <rPh sb="45" eb="47">
      <t>コウイ</t>
    </rPh>
    <rPh sb="48" eb="49">
      <t>オコナ</t>
    </rPh>
    <rPh sb="56" eb="58">
      <t>バアイ</t>
    </rPh>
    <rPh sb="64" eb="65">
      <t>ヒト</t>
    </rPh>
    <rPh sb="74" eb="75">
      <t>クダ</t>
    </rPh>
    <phoneticPr fontId="3"/>
  </si>
  <si>
    <t>注１　一般指導の前々月より１年間を遡って記入して下さい。実人数については、１人の人に複数の行為を行っ
　　ている場合においても１人としてカウントして下さい。</t>
    <rPh sb="0" eb="1">
      <t>チュウ</t>
    </rPh>
    <rPh sb="3" eb="5">
      <t>イッパン</t>
    </rPh>
    <rPh sb="5" eb="7">
      <t>シドウ</t>
    </rPh>
    <rPh sb="8" eb="11">
      <t>ゼンゼンゲツ</t>
    </rPh>
    <rPh sb="14" eb="16">
      <t>ネンカン</t>
    </rPh>
    <rPh sb="17" eb="18">
      <t>サカノボ</t>
    </rPh>
    <rPh sb="20" eb="22">
      <t>キニュウ</t>
    </rPh>
    <rPh sb="24" eb="25">
      <t>クダ</t>
    </rPh>
    <rPh sb="28" eb="29">
      <t>ジツ</t>
    </rPh>
    <rPh sb="29" eb="31">
      <t>ニンズウ</t>
    </rPh>
    <rPh sb="38" eb="39">
      <t>ヒト</t>
    </rPh>
    <rPh sb="40" eb="41">
      <t>ヒト</t>
    </rPh>
    <rPh sb="42" eb="44">
      <t>フクスウ</t>
    </rPh>
    <rPh sb="45" eb="47">
      <t>コウイ</t>
    </rPh>
    <rPh sb="48" eb="49">
      <t>オコナ</t>
    </rPh>
    <rPh sb="56" eb="58">
      <t>バアイ</t>
    </rPh>
    <rPh sb="64" eb="65">
      <t>ヒト</t>
    </rPh>
    <rPh sb="74" eb="75">
      <t>クダ</t>
    </rPh>
    <phoneticPr fontId="3"/>
  </si>
  <si>
    <t>一般指導実施予定日の前々月から直近１年間で身体拘束を実施していた利用者で、拘束をはずしたことによって事故につながった件数</t>
    <rPh sb="0" eb="2">
      <t>イッパン</t>
    </rPh>
    <rPh sb="2" eb="4">
      <t>シドウ</t>
    </rPh>
    <rPh sb="4" eb="6">
      <t>ジッシ</t>
    </rPh>
    <rPh sb="6" eb="9">
      <t>ヨテイビ</t>
    </rPh>
    <rPh sb="10" eb="12">
      <t>マエマエ</t>
    </rPh>
    <rPh sb="12" eb="13">
      <t>ヅキ</t>
    </rPh>
    <rPh sb="15" eb="17">
      <t>チョッキン</t>
    </rPh>
    <rPh sb="18" eb="20">
      <t>ネンカン</t>
    </rPh>
    <rPh sb="21" eb="23">
      <t>シンタイ</t>
    </rPh>
    <rPh sb="23" eb="25">
      <t>コウソク</t>
    </rPh>
    <rPh sb="26" eb="28">
      <t>ジッシ</t>
    </rPh>
    <rPh sb="32" eb="35">
      <t>リヨウシャ</t>
    </rPh>
    <rPh sb="37" eb="39">
      <t>コウソク</t>
    </rPh>
    <rPh sb="50" eb="52">
      <t>ジコ</t>
    </rPh>
    <rPh sb="58" eb="59">
      <t>ケン</t>
    </rPh>
    <rPh sb="59" eb="60">
      <t>スウ</t>
    </rPh>
    <phoneticPr fontId="3"/>
  </si>
  <si>
    <t>　　５．増加した</t>
    <rPh sb="4" eb="6">
      <t>ゾウカ</t>
    </rPh>
    <phoneticPr fontId="3"/>
  </si>
  <si>
    <t>　　４．変わらない</t>
    <rPh sb="4" eb="5">
      <t>カ</t>
    </rPh>
    <phoneticPr fontId="3"/>
  </si>
  <si>
    <t>　　３．減少した</t>
    <rPh sb="4" eb="6">
      <t>ゲンショウ</t>
    </rPh>
    <phoneticPr fontId="3"/>
  </si>
  <si>
    <t>　　２．すべて廃止（今回身体拘束なし）</t>
    <rPh sb="7" eb="9">
      <t>ハイシ</t>
    </rPh>
    <rPh sb="10" eb="12">
      <t>コンカイ</t>
    </rPh>
    <rPh sb="12" eb="14">
      <t>シンタイ</t>
    </rPh>
    <rPh sb="14" eb="16">
      <t>コウソク</t>
    </rPh>
    <phoneticPr fontId="3"/>
  </si>
  <si>
    <t>　　１．前回・今回とも身体拘束なし</t>
    <rPh sb="4" eb="6">
      <t>ゼンカイ</t>
    </rPh>
    <rPh sb="7" eb="9">
      <t>コンカイ</t>
    </rPh>
    <rPh sb="11" eb="13">
      <t>シンタイ</t>
    </rPh>
    <rPh sb="13" eb="15">
      <t>コウソク</t>
    </rPh>
    <phoneticPr fontId="3"/>
  </si>
  <si>
    <t>昨年と比べて状況の変化があったか。（該当する項目の番号に○をしてください。）</t>
    <rPh sb="0" eb="2">
      <t>サクネン</t>
    </rPh>
    <rPh sb="3" eb="4">
      <t>クラ</t>
    </rPh>
    <rPh sb="6" eb="8">
      <t>ジョウキョウ</t>
    </rPh>
    <rPh sb="9" eb="11">
      <t>ヘンカ</t>
    </rPh>
    <rPh sb="18" eb="20">
      <t>ガイトウ</t>
    </rPh>
    <rPh sb="22" eb="24">
      <t>コウモク</t>
    </rPh>
    <rPh sb="25" eb="27">
      <t>バンゴウ</t>
    </rPh>
    <phoneticPr fontId="3"/>
  </si>
  <si>
    <t>⑪ 自分の意志で開けることができない居室等に隔離する。</t>
    <phoneticPr fontId="3"/>
  </si>
  <si>
    <t>⑩ 行動を落ち着かせるために、向精神薬を過剰に服用させる。</t>
    <phoneticPr fontId="3"/>
  </si>
  <si>
    <t>⑨ 他人への迷惑行為を防ぐために、ベッドなどに体幹や四肢をひも等で縛る。</t>
    <phoneticPr fontId="3"/>
  </si>
  <si>
    <t>⑧ 脱衣やおむつはずしを制限するために、介護衣（つなぎ服）を着せる。</t>
    <rPh sb="27" eb="28">
      <t>フク</t>
    </rPh>
    <phoneticPr fontId="3"/>
  </si>
  <si>
    <t>⑦ 立ち上がる能力のある人の立ち上がりを妨げるようないすを使用する。</t>
    <phoneticPr fontId="3"/>
  </si>
  <si>
    <t>⑥ 車いすやいすからずり落ちたり、立ち上がったりしないように、Ｙ字型拘束帯
　や腰ベルト、車いすテーブルをつける。</t>
    <phoneticPr fontId="3"/>
  </si>
  <si>
    <t>⑤ 点滴・経管栄養等のチューブを抜かないように、または皮膚をかきむしらない
　ように、手指の機能を制限するミトン型の手袋等をつける。</t>
    <phoneticPr fontId="3"/>
  </si>
  <si>
    <t>④ 点滴・経管栄養等のチューブを抜かないように、四肢をひも等で縛る。</t>
    <phoneticPr fontId="3"/>
  </si>
  <si>
    <t>③ 自分で降りられないように、ベッドを柵（サイドレール）で囲む。</t>
    <phoneticPr fontId="3"/>
  </si>
  <si>
    <t>② 転落しないように、ベッドに体幹や四肢をひも等で縛る。</t>
    <phoneticPr fontId="3"/>
  </si>
  <si>
    <t>① 徘徊しないように、車いすやいす、ベッドに体幹や四肢をひも等で縛る。</t>
    <phoneticPr fontId="3"/>
  </si>
  <si>
    <t>左記のうち認知症の人の件数</t>
    <rPh sb="0" eb="2">
      <t>サキ</t>
    </rPh>
    <rPh sb="5" eb="8">
      <t>ニンチショウ</t>
    </rPh>
    <rPh sb="9" eb="10">
      <t>ヒト</t>
    </rPh>
    <rPh sb="11" eb="13">
      <t>ケンスウ</t>
    </rPh>
    <phoneticPr fontId="3"/>
  </si>
  <si>
    <t>件  数</t>
    <rPh sb="0" eb="1">
      <t>ケン</t>
    </rPh>
    <rPh sb="3" eb="4">
      <t>カズ</t>
    </rPh>
    <phoneticPr fontId="3"/>
  </si>
  <si>
    <t>現 在 残 っ て い る 身 体 拘 束　　（注３）</t>
    <rPh sb="0" eb="1">
      <t>ウツツ</t>
    </rPh>
    <rPh sb="2" eb="3">
      <t>ザイ</t>
    </rPh>
    <rPh sb="4" eb="5">
      <t>ノコ</t>
    </rPh>
    <rPh sb="14" eb="15">
      <t>ミ</t>
    </rPh>
    <rPh sb="16" eb="17">
      <t>カラダ</t>
    </rPh>
    <rPh sb="18" eb="19">
      <t>カカ</t>
    </rPh>
    <rPh sb="20" eb="21">
      <t>タバ</t>
    </rPh>
    <rPh sb="24" eb="25">
      <t>チュウ</t>
    </rPh>
    <phoneticPr fontId="3"/>
  </si>
  <si>
    <t>有　・　無</t>
  </si>
  <si>
    <t>家族への説明及び同意</t>
    <rPh sb="0" eb="2">
      <t>カゾク</t>
    </rPh>
    <rPh sb="4" eb="6">
      <t>セツメイ</t>
    </rPh>
    <rPh sb="6" eb="7">
      <t>オヨ</t>
    </rPh>
    <rPh sb="8" eb="10">
      <t>ドウイ</t>
    </rPh>
    <phoneticPr fontId="3"/>
  </si>
  <si>
    <t>拘束に係る記録</t>
    <rPh sb="0" eb="2">
      <t>コウソク</t>
    </rPh>
    <rPh sb="3" eb="4">
      <t>カカ</t>
    </rPh>
    <rPh sb="5" eb="7">
      <t>キロク</t>
    </rPh>
    <phoneticPr fontId="3"/>
  </si>
  <si>
    <t>事業所内の身体拘束に関する研修実施</t>
    <rPh sb="0" eb="3">
      <t>ジギョウショ</t>
    </rPh>
    <rPh sb="3" eb="4">
      <t>ナイ</t>
    </rPh>
    <rPh sb="5" eb="7">
      <t>シンタイ</t>
    </rPh>
    <rPh sb="7" eb="9">
      <t>コウソク</t>
    </rPh>
    <rPh sb="10" eb="11">
      <t>カン</t>
    </rPh>
    <rPh sb="13" eb="15">
      <t>ケンシュウ</t>
    </rPh>
    <rPh sb="15" eb="17">
      <t>ジッシ</t>
    </rPh>
    <phoneticPr fontId="3"/>
  </si>
  <si>
    <t>身体拘束防止マニュアルの作成状況</t>
    <rPh sb="0" eb="2">
      <t>シンタイ</t>
    </rPh>
    <rPh sb="2" eb="4">
      <t>コウソク</t>
    </rPh>
    <rPh sb="4" eb="6">
      <t>ボウシ</t>
    </rPh>
    <rPh sb="12" eb="14">
      <t>サクセイ</t>
    </rPh>
    <rPh sb="14" eb="16">
      <t>ジョウキョウ</t>
    </rPh>
    <phoneticPr fontId="3"/>
  </si>
  <si>
    <t>月・週　　　　回</t>
    <phoneticPr fontId="3"/>
  </si>
  <si>
    <t>左記が有の場合、開催状況</t>
    <rPh sb="0" eb="2">
      <t>サキ</t>
    </rPh>
    <rPh sb="3" eb="4">
      <t>ア</t>
    </rPh>
    <rPh sb="5" eb="7">
      <t>バアイ</t>
    </rPh>
    <rPh sb="8" eb="10">
      <t>カイサイ</t>
    </rPh>
    <rPh sb="10" eb="12">
      <t>ジョウキョウ</t>
    </rPh>
    <phoneticPr fontId="3"/>
  </si>
  <si>
    <t>身体拘束廃止委員会の設置状況</t>
    <rPh sb="0" eb="2">
      <t>シンタイ</t>
    </rPh>
    <rPh sb="2" eb="4">
      <t>コウソク</t>
    </rPh>
    <rPh sb="4" eb="6">
      <t>ハイシ</t>
    </rPh>
    <rPh sb="6" eb="9">
      <t>イインカイ</t>
    </rPh>
    <rPh sb="10" eb="12">
      <t>セッチ</t>
    </rPh>
    <rPh sb="12" eb="14">
      <t>ジョウキョウ</t>
    </rPh>
    <phoneticPr fontId="3"/>
  </si>
  <si>
    <t>（１０）身体拘束ゼロへの取組</t>
    <rPh sb="4" eb="6">
      <t>シンタイ</t>
    </rPh>
    <rPh sb="6" eb="8">
      <t>コウソク</t>
    </rPh>
    <rPh sb="12" eb="13">
      <t>ト</t>
    </rPh>
    <rPh sb="13" eb="14">
      <t>ク</t>
    </rPh>
    <phoneticPr fontId="3"/>
  </si>
  <si>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33"/>
  </si>
  <si>
    <t>(17) 介護従業者の日中の勤務時間の合計</t>
    <rPh sb="5" eb="7">
      <t>カイゴ</t>
    </rPh>
    <rPh sb="7" eb="10">
      <t>ジュウギョウシャ</t>
    </rPh>
    <rPh sb="11" eb="13">
      <t>ニッチュウ</t>
    </rPh>
    <rPh sb="14" eb="16">
      <t>キンム</t>
    </rPh>
    <rPh sb="16" eb="18">
      <t>ジカン</t>
    </rPh>
    <rPh sb="19" eb="21">
      <t>ゴウケイ</t>
    </rPh>
    <phoneticPr fontId="33"/>
  </si>
  <si>
    <t>(16) 日ごとの実利用者数</t>
    <rPh sb="5" eb="6">
      <t>ヒ</t>
    </rPh>
    <rPh sb="9" eb="10">
      <t>ジツ</t>
    </rPh>
    <rPh sb="10" eb="13">
      <t>リヨウシャ</t>
    </rPh>
    <rPh sb="13" eb="14">
      <t>スウ</t>
    </rPh>
    <phoneticPr fontId="33"/>
  </si>
  <si>
    <t>夜間・深夜の勤務時間数</t>
    <rPh sb="0" eb="2">
      <t>ヤカン</t>
    </rPh>
    <rPh sb="3" eb="5">
      <t>シンヤ</t>
    </rPh>
    <rPh sb="6" eb="8">
      <t>キンム</t>
    </rPh>
    <rPh sb="8" eb="11">
      <t>ジカンスウ</t>
    </rPh>
    <phoneticPr fontId="22"/>
  </si>
  <si>
    <t>日中の勤務時間数</t>
    <rPh sb="0" eb="2">
      <t>ニッチュウ</t>
    </rPh>
    <rPh sb="3" eb="5">
      <t>キンム</t>
    </rPh>
    <rPh sb="5" eb="8">
      <t>ジカンスウ</t>
    </rPh>
    <phoneticPr fontId="33"/>
  </si>
  <si>
    <t>シフト記号</t>
    <rPh sb="3" eb="5">
      <t>キゴウ</t>
    </rPh>
    <phoneticPr fontId="22"/>
  </si>
  <si>
    <t>5週目</t>
    <rPh sb="1" eb="2">
      <t>シュウ</t>
    </rPh>
    <rPh sb="2" eb="3">
      <t>メ</t>
    </rPh>
    <phoneticPr fontId="33"/>
  </si>
  <si>
    <t>4週目</t>
    <rPh sb="1" eb="2">
      <t>シュウ</t>
    </rPh>
    <rPh sb="2" eb="3">
      <t>メ</t>
    </rPh>
    <phoneticPr fontId="33"/>
  </si>
  <si>
    <t>3週目</t>
    <rPh sb="1" eb="2">
      <t>シュウ</t>
    </rPh>
    <rPh sb="2" eb="3">
      <t>メ</t>
    </rPh>
    <phoneticPr fontId="33"/>
  </si>
  <si>
    <t>2週目</t>
    <rPh sb="1" eb="2">
      <t>シュウ</t>
    </rPh>
    <rPh sb="2" eb="3">
      <t>メ</t>
    </rPh>
    <phoneticPr fontId="33"/>
  </si>
  <si>
    <t>1週目</t>
    <rPh sb="1" eb="2">
      <t>シュウ</t>
    </rPh>
    <rPh sb="2" eb="3">
      <t>メ</t>
    </rPh>
    <phoneticPr fontId="33"/>
  </si>
  <si>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</si>
  <si>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t>
    <phoneticPr fontId="33"/>
  </si>
  <si>
    <t>日中／夜間及び深夜
の区分</t>
    <rPh sb="0" eb="2">
      <t>ニッチュウ</t>
    </rPh>
    <rPh sb="3" eb="5">
      <t>ヤカン</t>
    </rPh>
    <rPh sb="5" eb="6">
      <t>オヨ</t>
    </rPh>
    <rPh sb="7" eb="9">
      <t>シンヤ</t>
    </rPh>
    <rPh sb="11" eb="13">
      <t>クブン</t>
    </rPh>
    <phoneticPr fontId="33"/>
  </si>
  <si>
    <t>(10) 氏　名</t>
    <phoneticPr fontId="3"/>
  </si>
  <si>
    <t>(9) 資格</t>
    <rPh sb="4" eb="6">
      <t>シカク</t>
    </rPh>
    <phoneticPr fontId="33"/>
  </si>
  <si>
    <t>(8)
勤務
形態</t>
    <phoneticPr fontId="3"/>
  </si>
  <si>
    <t>(7) 
職種</t>
    <phoneticPr fontId="3"/>
  </si>
  <si>
    <t>No</t>
    <phoneticPr fontId="33"/>
  </si>
  <si>
    <t>人</t>
    <rPh sb="0" eb="1">
      <t>ニン</t>
    </rPh>
    <phoneticPr fontId="33"/>
  </si>
  <si>
    <t>ユニット目</t>
    <rPh sb="4" eb="5">
      <t>メ</t>
    </rPh>
    <phoneticPr fontId="33"/>
  </si>
  <si>
    <t>～</t>
    <phoneticPr fontId="33"/>
  </si>
  <si>
    <t>夜間及び深夜の時間帯</t>
    <rPh sb="0" eb="2">
      <t>ヤカン</t>
    </rPh>
    <rPh sb="2" eb="3">
      <t>オヨ</t>
    </rPh>
    <rPh sb="4" eb="6">
      <t>シンヤ</t>
    </rPh>
    <rPh sb="7" eb="10">
      <t>ジカンタイ</t>
    </rPh>
    <phoneticPr fontId="33"/>
  </si>
  <si>
    <t>ユニット</t>
    <phoneticPr fontId="33"/>
  </si>
  <si>
    <t>利用者の生活時間帯（日中）</t>
    <rPh sb="0" eb="3">
      <t>リヨウシャ</t>
    </rPh>
    <rPh sb="4" eb="6">
      <t>セイカツ</t>
    </rPh>
    <rPh sb="6" eb="9">
      <t>ジカンタイ</t>
    </rPh>
    <rPh sb="10" eb="12">
      <t>ニッチュウ</t>
    </rPh>
    <phoneticPr fontId="33"/>
  </si>
  <si>
    <t>日</t>
    <rPh sb="0" eb="1">
      <t>ニチ</t>
    </rPh>
    <phoneticPr fontId="33"/>
  </si>
  <si>
    <t>当月の日数</t>
    <rPh sb="0" eb="2">
      <t>トウゲツ</t>
    </rPh>
    <rPh sb="3" eb="5">
      <t>ニッスウ</t>
    </rPh>
    <phoneticPr fontId="33"/>
  </si>
  <si>
    <t>時間/月</t>
    <rPh sb="0" eb="2">
      <t>ジカン</t>
    </rPh>
    <rPh sb="3" eb="4">
      <t>ツキ</t>
    </rPh>
    <phoneticPr fontId="33"/>
  </si>
  <si>
    <t>時間/週</t>
    <rPh sb="0" eb="2">
      <t>ジカン</t>
    </rPh>
    <rPh sb="3" eb="4">
      <t>シュウ</t>
    </rPh>
    <phoneticPr fontId="33"/>
  </si>
  <si>
    <t>(1)</t>
    <phoneticPr fontId="33"/>
  </si>
  <si>
    <t>事業所名（</t>
    <rPh sb="0" eb="3">
      <t>ジギョウショ</t>
    </rPh>
    <rPh sb="3" eb="4">
      <t>メイ</t>
    </rPh>
    <phoneticPr fontId="33"/>
  </si>
  <si>
    <t>月</t>
    <rPh sb="0" eb="1">
      <t>ゲツ</t>
    </rPh>
    <phoneticPr fontId="33"/>
  </si>
  <si>
    <t>年</t>
    <rPh sb="0" eb="1">
      <t>ネン</t>
    </rPh>
    <phoneticPr fontId="33"/>
  </si>
  <si>
    <t>)</t>
    <phoneticPr fontId="33"/>
  </si>
  <si>
    <t>(</t>
    <phoneticPr fontId="33"/>
  </si>
  <si>
    <t>令和</t>
    <rPh sb="0" eb="2">
      <t>レイワ</t>
    </rPh>
    <phoneticPr fontId="33"/>
  </si>
  <si>
    <t>認知症対応型共同生活介護</t>
    <rPh sb="0" eb="12">
      <t>ニンチショウタイオウガタキョウドウセイカツカイゴ</t>
    </rPh>
    <phoneticPr fontId="33"/>
  </si>
  <si>
    <t>サービス種別（</t>
    <rPh sb="4" eb="6">
      <t>シュベツ</t>
    </rPh>
    <phoneticPr fontId="33"/>
  </si>
  <si>
    <t>従業者の勤務の体制及び勤務形態一覧表　</t>
  </si>
  <si>
    <t>（</t>
    <phoneticPr fontId="33"/>
  </si>
  <si>
    <t>：</t>
    <phoneticPr fontId="33"/>
  </si>
  <si>
    <t>-</t>
    <phoneticPr fontId="33"/>
  </si>
  <si>
    <t>ag</t>
    <phoneticPr fontId="33"/>
  </si>
  <si>
    <t>af</t>
    <phoneticPr fontId="33"/>
  </si>
  <si>
    <t>ae</t>
    <phoneticPr fontId="33"/>
  </si>
  <si>
    <t>ad</t>
    <phoneticPr fontId="33"/>
  </si>
  <si>
    <t>ac</t>
    <phoneticPr fontId="33"/>
  </si>
  <si>
    <t>ab</t>
    <phoneticPr fontId="33"/>
  </si>
  <si>
    <t>aa</t>
    <phoneticPr fontId="33"/>
  </si>
  <si>
    <t>z</t>
    <phoneticPr fontId="33"/>
  </si>
  <si>
    <t>y</t>
    <phoneticPr fontId="33"/>
  </si>
  <si>
    <t>x</t>
    <phoneticPr fontId="33"/>
  </si>
  <si>
    <t>w</t>
    <phoneticPr fontId="33"/>
  </si>
  <si>
    <t>v</t>
    <phoneticPr fontId="33"/>
  </si>
  <si>
    <t>u</t>
    <phoneticPr fontId="33"/>
  </si>
  <si>
    <t>t</t>
    <phoneticPr fontId="33"/>
  </si>
  <si>
    <t>s</t>
    <phoneticPr fontId="33"/>
  </si>
  <si>
    <t>r</t>
    <phoneticPr fontId="33"/>
  </si>
  <si>
    <t>q</t>
    <phoneticPr fontId="33"/>
  </si>
  <si>
    <t>p</t>
    <phoneticPr fontId="33"/>
  </si>
  <si>
    <t>o</t>
    <phoneticPr fontId="33"/>
  </si>
  <si>
    <t>n</t>
    <phoneticPr fontId="33"/>
  </si>
  <si>
    <t>m</t>
    <phoneticPr fontId="33"/>
  </si>
  <si>
    <t>l</t>
    <phoneticPr fontId="33"/>
  </si>
  <si>
    <t>k</t>
    <phoneticPr fontId="33"/>
  </si>
  <si>
    <t>j</t>
    <phoneticPr fontId="33"/>
  </si>
  <si>
    <t>i</t>
    <phoneticPr fontId="33"/>
  </si>
  <si>
    <t>h</t>
    <phoneticPr fontId="33"/>
  </si>
  <si>
    <t>g</t>
    <phoneticPr fontId="33"/>
  </si>
  <si>
    <t>f</t>
    <phoneticPr fontId="33"/>
  </si>
  <si>
    <t>e</t>
    <phoneticPr fontId="33"/>
  </si>
  <si>
    <t>d</t>
    <phoneticPr fontId="33"/>
  </si>
  <si>
    <t>c</t>
    <phoneticPr fontId="33"/>
  </si>
  <si>
    <t>b</t>
    <phoneticPr fontId="33"/>
  </si>
  <si>
    <t>a</t>
    <phoneticPr fontId="33"/>
  </si>
  <si>
    <t>の勤務時間</t>
    <rPh sb="1" eb="3">
      <t>キンム</t>
    </rPh>
    <rPh sb="3" eb="5">
      <t>ジカン</t>
    </rPh>
    <phoneticPr fontId="33"/>
  </si>
  <si>
    <t>勤務時間</t>
    <rPh sb="0" eb="2">
      <t>キンム</t>
    </rPh>
    <rPh sb="2" eb="4">
      <t>ジカン</t>
    </rPh>
    <phoneticPr fontId="33"/>
  </si>
  <si>
    <t>うち、休憩時間</t>
    <rPh sb="3" eb="5">
      <t>キュウケイ</t>
    </rPh>
    <rPh sb="5" eb="7">
      <t>ジカン</t>
    </rPh>
    <phoneticPr fontId="33"/>
  </si>
  <si>
    <t>記号</t>
    <rPh sb="0" eb="2">
      <t>キゴウ</t>
    </rPh>
    <phoneticPr fontId="33"/>
  </si>
  <si>
    <t>夜間及び深夜</t>
    <rPh sb="0" eb="2">
      <t>ヤカン</t>
    </rPh>
    <rPh sb="2" eb="3">
      <t>オヨ</t>
    </rPh>
    <rPh sb="4" eb="6">
      <t>シンヤ</t>
    </rPh>
    <phoneticPr fontId="33"/>
  </si>
  <si>
    <t>日中の勤務時間</t>
    <rPh sb="0" eb="2">
      <t>ニッチュウ</t>
    </rPh>
    <rPh sb="3" eb="5">
      <t>キンム</t>
    </rPh>
    <rPh sb="5" eb="7">
      <t>ジカン</t>
    </rPh>
    <phoneticPr fontId="33"/>
  </si>
  <si>
    <t>日中の時間帯</t>
    <rPh sb="0" eb="2">
      <t>ニッチュウ</t>
    </rPh>
    <rPh sb="3" eb="6">
      <t>ジカンタイ</t>
    </rPh>
    <phoneticPr fontId="3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</si>
  <si>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3"/>
  </si>
  <si>
    <t>※24時間表記</t>
    <rPh sb="3" eb="5">
      <t>ジカン</t>
    </rPh>
    <rPh sb="5" eb="7">
      <t>ヒョウキ</t>
    </rPh>
    <phoneticPr fontId="33"/>
  </si>
  <si>
    <t>■シフト記号表（勤務時間帯）</t>
    <rPh sb="4" eb="6">
      <t>キゴウ</t>
    </rPh>
    <rPh sb="6" eb="7">
      <t>ヒョウ</t>
    </rPh>
    <rPh sb="8" eb="10">
      <t>キンム</t>
    </rPh>
    <rPh sb="10" eb="13">
      <t>ジカンタイ</t>
    </rPh>
    <phoneticPr fontId="33"/>
  </si>
  <si>
    <t>≪要 提出≫</t>
    <rPh sb="1" eb="2">
      <t>ヨウ</t>
    </rPh>
    <rPh sb="3" eb="5">
      <t>テイシュツ</t>
    </rPh>
    <phoneticPr fontId="33"/>
  </si>
  <si>
    <t>ー</t>
  </si>
  <si>
    <t>介護従業者</t>
    <rPh sb="0" eb="2">
      <t>カイゴ</t>
    </rPh>
    <rPh sb="2" eb="5">
      <t>ジュウギョウシャ</t>
    </rPh>
    <phoneticPr fontId="33"/>
  </si>
  <si>
    <t>C</t>
  </si>
  <si>
    <t>看護師</t>
    <rPh sb="0" eb="3">
      <t>カンゴシ</t>
    </rPh>
    <phoneticPr fontId="33"/>
  </si>
  <si>
    <t>○○　H美</t>
    <phoneticPr fontId="33"/>
  </si>
  <si>
    <t>A</t>
  </si>
  <si>
    <t>介護福祉士</t>
    <rPh sb="0" eb="2">
      <t>カイゴ</t>
    </rPh>
    <rPh sb="2" eb="5">
      <t>フクシシ</t>
    </rPh>
    <phoneticPr fontId="33"/>
  </si>
  <si>
    <t>○○　G太</t>
    <phoneticPr fontId="33"/>
  </si>
  <si>
    <t>○○　F子</t>
    <phoneticPr fontId="33"/>
  </si>
  <si>
    <t>○○　E夫</t>
    <phoneticPr fontId="33"/>
  </si>
  <si>
    <t>○○　D美</t>
    <phoneticPr fontId="33"/>
  </si>
  <si>
    <t>○○　C太</t>
    <rPh sb="4" eb="5">
      <t>タ</t>
    </rPh>
    <phoneticPr fontId="33"/>
  </si>
  <si>
    <t>○○　B子</t>
    <rPh sb="4" eb="5">
      <t>コ</t>
    </rPh>
    <phoneticPr fontId="33"/>
  </si>
  <si>
    <t>介護支援専門員</t>
    <rPh sb="0" eb="2">
      <t>カイゴ</t>
    </rPh>
    <rPh sb="2" eb="4">
      <t>シエン</t>
    </rPh>
    <rPh sb="4" eb="7">
      <t>センモンイン</t>
    </rPh>
    <phoneticPr fontId="33"/>
  </si>
  <si>
    <t>計画作成担当者</t>
    <rPh sb="0" eb="2">
      <t>ケイカク</t>
    </rPh>
    <rPh sb="2" eb="4">
      <t>サクセイ</t>
    </rPh>
    <rPh sb="4" eb="7">
      <t>タントウシャ</t>
    </rPh>
    <phoneticPr fontId="33"/>
  </si>
  <si>
    <t>○○　A男</t>
    <rPh sb="4" eb="5">
      <t>オトコ</t>
    </rPh>
    <phoneticPr fontId="33"/>
  </si>
  <si>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33"/>
  </si>
  <si>
    <t>管理者</t>
    <rPh sb="0" eb="3">
      <t>カンリシャ</t>
    </rPh>
    <phoneticPr fontId="33"/>
  </si>
  <si>
    <t>厚労　太郎</t>
    <rPh sb="0" eb="2">
      <t>コウロウ</t>
    </rPh>
    <rPh sb="3" eb="5">
      <t>タロウ</t>
    </rPh>
    <phoneticPr fontId="33"/>
  </si>
  <si>
    <t>に色づけされます。</t>
    <rPh sb="1" eb="2">
      <t>イロ</t>
    </rPh>
    <phoneticPr fontId="33"/>
  </si>
  <si>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3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</si>
  <si>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3"/>
  </si>
  <si>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</si>
  <si>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3"/>
  </si>
  <si>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3"/>
  </si>
  <si>
    <t>　(10) 従業者の氏名を記入してください。</t>
    <rPh sb="6" eb="9">
      <t>ジュウギョウシャ</t>
    </rPh>
    <rPh sb="10" eb="12">
      <t>シメイ</t>
    </rPh>
    <rPh sb="13" eb="15">
      <t>キニュウ</t>
    </rPh>
    <phoneticPr fontId="33"/>
  </si>
  <si>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</si>
  <si>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</si>
  <si>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3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</si>
  <si>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</si>
  <si>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3"/>
  </si>
  <si>
    <t>（注）常勤・非常勤の区分について</t>
    <rPh sb="1" eb="2">
      <t>チュウ</t>
    </rPh>
    <rPh sb="3" eb="5">
      <t>ジョウキン</t>
    </rPh>
    <rPh sb="6" eb="9">
      <t>ヒジョウキン</t>
    </rPh>
    <rPh sb="10" eb="12">
      <t>クブン</t>
    </rPh>
    <phoneticPr fontId="33"/>
  </si>
  <si>
    <t>非常勤で兼務</t>
    <rPh sb="0" eb="1">
      <t>ヒ</t>
    </rPh>
    <rPh sb="1" eb="3">
      <t>ジョウキン</t>
    </rPh>
    <rPh sb="4" eb="6">
      <t>ケンム</t>
    </rPh>
    <phoneticPr fontId="33"/>
  </si>
  <si>
    <t>D</t>
    <phoneticPr fontId="33"/>
  </si>
  <si>
    <t>非常勤で専従</t>
    <rPh sb="0" eb="3">
      <t>ヒジョウキン</t>
    </rPh>
    <rPh sb="4" eb="6">
      <t>センジュウ</t>
    </rPh>
    <phoneticPr fontId="33"/>
  </si>
  <si>
    <t>C</t>
    <phoneticPr fontId="33"/>
  </si>
  <si>
    <t>常勤で兼務</t>
    <rPh sb="0" eb="2">
      <t>ジョウキン</t>
    </rPh>
    <rPh sb="3" eb="5">
      <t>ケンム</t>
    </rPh>
    <phoneticPr fontId="33"/>
  </si>
  <si>
    <t>B</t>
    <phoneticPr fontId="33"/>
  </si>
  <si>
    <t>常勤で専従</t>
    <rPh sb="0" eb="2">
      <t>ジョウキン</t>
    </rPh>
    <rPh sb="3" eb="5">
      <t>センジュウ</t>
    </rPh>
    <phoneticPr fontId="33"/>
  </si>
  <si>
    <t>A</t>
    <phoneticPr fontId="33"/>
  </si>
  <si>
    <t>区分</t>
    <rPh sb="0" eb="2">
      <t>クブン</t>
    </rPh>
    <phoneticPr fontId="3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</si>
  <si>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3"/>
  </si>
  <si>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</si>
  <si>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職種名</t>
    <rPh sb="0" eb="2">
      <t>ショクシュ</t>
    </rPh>
    <rPh sb="2" eb="3">
      <t>メイ</t>
    </rPh>
    <phoneticPr fontId="33"/>
  </si>
  <si>
    <t xml:space="preserve"> 　　 記入の順序は、職種ごとにまとめてください。</t>
    <rPh sb="4" eb="6">
      <t>キニュウ</t>
    </rPh>
    <rPh sb="7" eb="9">
      <t>ジュンジョ</t>
    </rPh>
    <rPh sb="11" eb="13">
      <t>ショクシュ</t>
    </rPh>
    <phoneticPr fontId="33"/>
  </si>
  <si>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33"/>
  </si>
  <si>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33"/>
  </si>
  <si>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33"/>
  </si>
  <si>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3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</si>
  <si>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</si>
  <si>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3"/>
  </si>
  <si>
    <t>・・・プルダウンから選択して入力する必要がある箇所です。</t>
    <rPh sb="10" eb="12">
      <t>センタク</t>
    </rPh>
    <rPh sb="14" eb="16">
      <t>ニュウリョク</t>
    </rPh>
    <rPh sb="18" eb="20">
      <t>ヒツヨウ</t>
    </rPh>
    <rPh sb="23" eb="25">
      <t>カショ</t>
    </rPh>
    <phoneticPr fontId="33"/>
  </si>
  <si>
    <t>下記の記入方法に従って、入力してください。</t>
    <phoneticPr fontId="33"/>
  </si>
  <si>
    <t>・・・直接入力する必要がある箇所です。</t>
    <rPh sb="3" eb="5">
      <t>チョクセツ</t>
    </rPh>
    <rPh sb="5" eb="7">
      <t>ニュウリョク</t>
    </rPh>
    <rPh sb="9" eb="11">
      <t>ヒツヨウ</t>
    </rPh>
    <rPh sb="14" eb="16">
      <t>カショ</t>
    </rPh>
    <phoneticPr fontId="33"/>
  </si>
  <si>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</si>
  <si>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≪提出不要≫</t>
    <rPh sb="1" eb="3">
      <t>テイシュツ</t>
    </rPh>
    <rPh sb="3" eb="5">
      <t>フヨウ</t>
    </rPh>
    <phoneticPr fontId="3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</si>
  <si>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</si>
  <si>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3"/>
  </si>
  <si>
    <t>　・「名前」に職種名を入力</t>
    <rPh sb="3" eb="5">
      <t>ナマエ</t>
    </rPh>
    <rPh sb="7" eb="9">
      <t>ショクシュ</t>
    </rPh>
    <rPh sb="9" eb="10">
      <t>メイ</t>
    </rPh>
    <rPh sb="11" eb="13">
      <t>ニュウリョク</t>
    </rPh>
    <phoneticPr fontId="33"/>
  </si>
  <si>
    <t>　・「数式」タブ　⇒　「名前の定義」を選択</t>
    <rPh sb="3" eb="5">
      <t>スウシキ</t>
    </rPh>
    <rPh sb="12" eb="14">
      <t>ナマエ</t>
    </rPh>
    <rPh sb="15" eb="17">
      <t>テイギ</t>
    </rPh>
    <rPh sb="19" eb="21">
      <t>センタク</t>
    </rPh>
    <phoneticPr fontId="3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</si>
  <si>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3"/>
  </si>
  <si>
    <t>　行が足りない場合は、適宜追加してください。</t>
    <rPh sb="1" eb="2">
      <t>ギョウ</t>
    </rPh>
    <rPh sb="3" eb="4">
      <t>タ</t>
    </rPh>
    <rPh sb="7" eb="9">
      <t>バアイ</t>
    </rPh>
    <rPh sb="11" eb="13">
      <t>テキギ</t>
    </rPh>
    <rPh sb="13" eb="15">
      <t>ツイカ</t>
    </rPh>
    <phoneticPr fontId="3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</si>
  <si>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3"/>
  </si>
  <si>
    <t>　E列・・・「計画作成担当者」</t>
    <rPh sb="2" eb="3">
      <t>レツ</t>
    </rPh>
    <rPh sb="7" eb="9">
      <t>ケイカク</t>
    </rPh>
    <rPh sb="9" eb="11">
      <t>サクセイ</t>
    </rPh>
    <rPh sb="11" eb="14">
      <t>タントウシャ</t>
    </rPh>
    <phoneticPr fontId="33"/>
  </si>
  <si>
    <t>　D列・・・「介護従業者」</t>
    <rPh sb="2" eb="3">
      <t>レツ</t>
    </rPh>
    <rPh sb="7" eb="9">
      <t>カイゴ</t>
    </rPh>
    <rPh sb="9" eb="12">
      <t>ジュウギョウシャ</t>
    </rPh>
    <phoneticPr fontId="33"/>
  </si>
  <si>
    <t>　C列・・・「管理者」</t>
    <rPh sb="2" eb="3">
      <t>レツ</t>
    </rPh>
    <rPh sb="7" eb="10">
      <t>カンリシャ</t>
    </rPh>
    <phoneticPr fontId="33"/>
  </si>
  <si>
    <t>※ INDIRECT関数使用のため、以下のとおりセルに「名前の定義」をしています。</t>
    <rPh sb="10" eb="12">
      <t>カンスウ</t>
    </rPh>
    <rPh sb="12" eb="14">
      <t>シヨウ</t>
    </rPh>
    <rPh sb="18" eb="20">
      <t>イカ</t>
    </rPh>
    <rPh sb="28" eb="30">
      <t>ナマエ</t>
    </rPh>
    <rPh sb="31" eb="33">
      <t>テイギ</t>
    </rPh>
    <phoneticPr fontId="33"/>
  </si>
  <si>
    <t>【自治体の皆様へ】</t>
    <rPh sb="1" eb="4">
      <t>ジチタイ</t>
    </rPh>
    <rPh sb="5" eb="7">
      <t>ミナサマ</t>
    </rPh>
    <phoneticPr fontId="33"/>
  </si>
  <si>
    <t>ー</t>
    <phoneticPr fontId="33"/>
  </si>
  <si>
    <t>基礎課程修了</t>
    <rPh sb="0" eb="2">
      <t>キソ</t>
    </rPh>
    <rPh sb="2" eb="4">
      <t>カテイ</t>
    </rPh>
    <rPh sb="4" eb="6">
      <t>シュウリョウ</t>
    </rPh>
    <phoneticPr fontId="33"/>
  </si>
  <si>
    <t>実践者研修修了</t>
    <rPh sb="0" eb="3">
      <t>ジッセンシャ</t>
    </rPh>
    <rPh sb="3" eb="5">
      <t>ケンシュウ</t>
    </rPh>
    <rPh sb="5" eb="7">
      <t>シュウリョウ</t>
    </rPh>
    <phoneticPr fontId="33"/>
  </si>
  <si>
    <t>准看護師</t>
    <rPh sb="0" eb="4">
      <t>ジュンカンゴシ</t>
    </rPh>
    <phoneticPr fontId="33"/>
  </si>
  <si>
    <t>資格</t>
    <rPh sb="0" eb="2">
      <t>シカク</t>
    </rPh>
    <phoneticPr fontId="33"/>
  </si>
  <si>
    <t>２．職種名・資格名称</t>
    <rPh sb="2" eb="4">
      <t>ショクシュ</t>
    </rPh>
    <rPh sb="4" eb="5">
      <t>メイ</t>
    </rPh>
    <rPh sb="6" eb="8">
      <t>シカク</t>
    </rPh>
    <rPh sb="8" eb="10">
      <t>メイショウ</t>
    </rPh>
    <phoneticPr fontId="33"/>
  </si>
  <si>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33"/>
  </si>
  <si>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33"/>
  </si>
  <si>
    <t>サービス種別</t>
    <rPh sb="4" eb="6">
      <t>シュベツ</t>
    </rPh>
    <phoneticPr fontId="33"/>
  </si>
  <si>
    <t>１．サービス種別</t>
    <rPh sb="6" eb="8">
      <t>シュベツ</t>
    </rPh>
    <phoneticPr fontId="33"/>
  </si>
  <si>
    <t xml:space="preserve">
利用者に対するサービスの提供に関する次に掲げる記録を整備し、その完結の日から５年間保存しているか。
①（介護予防）認知症対応型共同生活介護計画
②具体的なサービスの内容等の記録
③身体拘束等の態様及び時間、その際の利用者の心身の状況並びに緊急やむを得ない理由の記録
④利用者に関する市への通知に係る記録
⑤苦情の内容等の記録
⑥事故の状況及び事故に際して採った処置についての記録
⑦運営推進会議から出された報告、評価、要望、助言等の記録
</t>
    <rPh sb="53" eb="55">
      <t>カイゴ</t>
    </rPh>
    <rPh sb="55" eb="57">
      <t>ヨボウ</t>
    </rPh>
    <phoneticPr fontId="3"/>
  </si>
  <si>
    <t>非該当</t>
    <rPh sb="0" eb="3">
      <t>ヒガイトウ</t>
    </rPh>
    <phoneticPr fontId="3"/>
  </si>
  <si>
    <t>サービス提供体制強化加算（Ⅰ）</t>
    <rPh sb="4" eb="6">
      <t>テイキョウ</t>
    </rPh>
    <rPh sb="6" eb="8">
      <t>タイセイ</t>
    </rPh>
    <rPh sb="8" eb="10">
      <t>キョウカ</t>
    </rPh>
    <rPh sb="10" eb="12">
      <t>カサン</t>
    </rPh>
    <phoneticPr fontId="3"/>
  </si>
  <si>
    <t>栄養管理体制加算</t>
    <rPh sb="0" eb="2">
      <t>エイヨウ</t>
    </rPh>
    <rPh sb="2" eb="4">
      <t>カンリ</t>
    </rPh>
    <rPh sb="4" eb="6">
      <t>タイセイ</t>
    </rPh>
    <rPh sb="6" eb="8">
      <t>カサン</t>
    </rPh>
    <phoneticPr fontId="3"/>
  </si>
  <si>
    <t>生活機能向上連携加算（Ⅰ）</t>
    <rPh sb="0" eb="2">
      <t>セイカツ</t>
    </rPh>
    <rPh sb="2" eb="4">
      <t>キノウ</t>
    </rPh>
    <rPh sb="4" eb="6">
      <t>コウジョウ</t>
    </rPh>
    <rPh sb="6" eb="8">
      <t>レンケイ</t>
    </rPh>
    <rPh sb="8" eb="10">
      <t>カサン</t>
    </rPh>
    <phoneticPr fontId="3"/>
  </si>
  <si>
    <t>あり</t>
    <phoneticPr fontId="3"/>
  </si>
  <si>
    <t>(4)</t>
    <phoneticPr fontId="3"/>
  </si>
  <si>
    <t>指定認知症対応型共同生活介護事業所は、共同生活住居を有するものとし、その数は1以上3以下(サテライト型指定認知症対応型共同生活介護事業所にあっては1又は2)となっているか。
※ただし、指定認知症対応型共同生活介護事業所に係る用地の確保が困難であることその他地域の実情により指定認知症対応型共同生活介護事業所の効率的運営に必要と認められる場合は、一の事業所における共同生活住居の数を3とすることができる。</t>
    <phoneticPr fontId="3"/>
  </si>
  <si>
    <t>(6)</t>
    <phoneticPr fontId="3"/>
  </si>
  <si>
    <t xml:space="preserve">
身体的拘束等の適正化のための対策を検討する委員会（テレビ電話装置等を活用して行うことができるものとする。）を３月に１回以上開催するとともに、その結果について介護従業者その他の従業者に周知徹底を図っているか。
</t>
    <rPh sb="29" eb="31">
      <t>デンワ</t>
    </rPh>
    <rPh sb="31" eb="33">
      <t>ソウチ</t>
    </rPh>
    <rPh sb="33" eb="34">
      <t>トウ</t>
    </rPh>
    <rPh sb="35" eb="37">
      <t>カツヨウ</t>
    </rPh>
    <rPh sb="39" eb="40">
      <t>オコナ</t>
    </rPh>
    <phoneticPr fontId="3"/>
  </si>
  <si>
    <t>(3)</t>
    <phoneticPr fontId="3"/>
  </si>
  <si>
    <t>(4)</t>
    <phoneticPr fontId="3"/>
  </si>
  <si>
    <t>業務継続計画の策定等</t>
    <rPh sb="0" eb="2">
      <t>ギョウム</t>
    </rPh>
    <rPh sb="2" eb="4">
      <t>ケイゾク</t>
    </rPh>
    <rPh sb="4" eb="6">
      <t>ケイカク</t>
    </rPh>
    <rPh sb="7" eb="9">
      <t>サクテイ</t>
    </rPh>
    <rPh sb="9" eb="10">
      <t>トウ</t>
    </rPh>
    <phoneticPr fontId="43"/>
  </si>
  <si>
    <t>(1)</t>
    <phoneticPr fontId="43"/>
  </si>
  <si>
    <t>感染症や非常災害の発生時において、利用者に対する認知症対応型共同生活介護の提供を継続的に実施するための、及び非常時の体制で早期の業務再開を図るための計画(以下「業務継続計画」という。)を策定し、当該業務継続計画に従い必要な措置を講じているか。</t>
    <rPh sb="24" eb="27">
      <t>ニンチショウ</t>
    </rPh>
    <rPh sb="27" eb="30">
      <t>タイオウガタ</t>
    </rPh>
    <rPh sb="30" eb="32">
      <t>キョウドウ</t>
    </rPh>
    <rPh sb="32" eb="34">
      <t>セイカツ</t>
    </rPh>
    <rPh sb="34" eb="36">
      <t>カイゴ</t>
    </rPh>
    <phoneticPr fontId="43"/>
  </si>
  <si>
    <t>介護従業者に対し、業務継続計画について周知するとともに、必要な研修及び訓練を定期的に実施しているか。</t>
    <rPh sb="2" eb="5">
      <t>ジュウギョウシャ</t>
    </rPh>
    <phoneticPr fontId="43"/>
  </si>
  <si>
    <t>虐待の防止</t>
    <rPh sb="0" eb="2">
      <t>ギャクタイ</t>
    </rPh>
    <rPh sb="3" eb="5">
      <t>ボウシ</t>
    </rPh>
    <phoneticPr fontId="43"/>
  </si>
  <si>
    <t>条例
第128条
（第59条の17準用）
予防条例
第86条
（第39条準用）</t>
    <rPh sb="17" eb="19">
      <t>ジュンヨウ</t>
    </rPh>
    <rPh sb="37" eb="39">
      <t>ジュンヨウ</t>
    </rPh>
    <phoneticPr fontId="3"/>
  </si>
  <si>
    <t>条例
第128条
（第59条の16準用）
予防条例
第86条
（第31条準用）</t>
    <rPh sb="17" eb="19">
      <t>ジュンヨウ</t>
    </rPh>
    <rPh sb="37" eb="39">
      <t>ジュンヨウ</t>
    </rPh>
    <phoneticPr fontId="3"/>
  </si>
  <si>
    <t>条例第128条（第40条の2準用）
予防条例第86条（第37条の2準用）</t>
    <rPh sb="14" eb="16">
      <t>ジュンヨウ</t>
    </rPh>
    <rPh sb="34" eb="36">
      <t>ジュンヨウ</t>
    </rPh>
    <phoneticPr fontId="3"/>
  </si>
  <si>
    <t xml:space="preserve">
計画作成担当者のうち１以上の者は、介護支援専門員をもって充てているか。
※ただし、併設する小規模多機能型居宅介護事業所または指定看護小規模多機能型居宅介護事業所の介護支援専門員との連携を図ることにより、効果的な運営を期待することができる場合であって、利用者の処遇に支障がないときは設置しないことができる。
※サテライト型指定認知症対応型共同生活介護事業所については、介護支援専門員である計画作成担当者に代えて、実践者研修又は基礎過程を修了した者を置くことができる。
</t>
    <rPh sb="42" eb="44">
      <t>ヘイセツ</t>
    </rPh>
    <rPh sb="46" eb="49">
      <t>ショウキボ</t>
    </rPh>
    <rPh sb="49" eb="53">
      <t>タキノウガタ</t>
    </rPh>
    <rPh sb="53" eb="55">
      <t>キョタク</t>
    </rPh>
    <rPh sb="55" eb="57">
      <t>カイゴ</t>
    </rPh>
    <rPh sb="57" eb="60">
      <t>ジギョウショ</t>
    </rPh>
    <rPh sb="63" eb="65">
      <t>シテイ</t>
    </rPh>
    <rPh sb="65" eb="67">
      <t>カンゴ</t>
    </rPh>
    <rPh sb="67" eb="70">
      <t>ショウキボ</t>
    </rPh>
    <rPh sb="70" eb="74">
      <t>タキノウガタ</t>
    </rPh>
    <rPh sb="74" eb="76">
      <t>キョタク</t>
    </rPh>
    <rPh sb="76" eb="78">
      <t>カイゴ</t>
    </rPh>
    <rPh sb="78" eb="81">
      <t>ジギョウショ</t>
    </rPh>
    <rPh sb="82" eb="84">
      <t>カイゴ</t>
    </rPh>
    <rPh sb="84" eb="86">
      <t>シエン</t>
    </rPh>
    <rPh sb="86" eb="89">
      <t>センモンイン</t>
    </rPh>
    <rPh sb="91" eb="93">
      <t>レンケイ</t>
    </rPh>
    <rPh sb="94" eb="95">
      <t>ハカ</t>
    </rPh>
    <rPh sb="102" eb="105">
      <t>コウカテキ</t>
    </rPh>
    <rPh sb="106" eb="108">
      <t>ウンエイ</t>
    </rPh>
    <rPh sb="109" eb="111">
      <t>キタイ</t>
    </rPh>
    <rPh sb="119" eb="121">
      <t>バアイ</t>
    </rPh>
    <rPh sb="126" eb="129">
      <t>リヨウシャ</t>
    </rPh>
    <rPh sb="130" eb="132">
      <t>ショグウ</t>
    </rPh>
    <rPh sb="133" eb="135">
      <t>シショウ</t>
    </rPh>
    <rPh sb="141" eb="143">
      <t>セッチ</t>
    </rPh>
    <rPh sb="206" eb="209">
      <t>ジッセンシャ</t>
    </rPh>
    <rPh sb="209" eb="211">
      <t>ケンシュウ</t>
    </rPh>
    <rPh sb="211" eb="212">
      <t>マタ</t>
    </rPh>
    <rPh sb="213" eb="215">
      <t>キソ</t>
    </rPh>
    <rPh sb="215" eb="217">
      <t>カテイ</t>
    </rPh>
    <rPh sb="218" eb="220">
      <t>シュウリョウ</t>
    </rPh>
    <phoneticPr fontId="3"/>
  </si>
  <si>
    <t>（介護予防）認知症対応型共同生活介護</t>
    <rPh sb="1" eb="5">
      <t>カイゴヨボウ</t>
    </rPh>
    <rPh sb="6" eb="9">
      <t>ニンチショウ</t>
    </rPh>
    <rPh sb="9" eb="11">
      <t>タイオウ</t>
    </rPh>
    <rPh sb="11" eb="12">
      <t>ガタ</t>
    </rPh>
    <rPh sb="12" eb="14">
      <t>キョウドウ</t>
    </rPh>
    <rPh sb="14" eb="16">
      <t>セイカツ</t>
    </rPh>
    <rPh sb="16" eb="18">
      <t>カイゴ</t>
    </rPh>
    <phoneticPr fontId="3"/>
  </si>
  <si>
    <t>令和２年度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</si>
  <si>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</si>
  <si>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phoneticPr fontId="3"/>
  </si>
  <si>
    <t xml:space="preserve">
サービスの提供に当たっては、利用者、利用者の家族、地域住民の代表者、事業所が所在する市の職員又は地域包括支援センターの職員、（介護予防）認知症対応型共同生活介護について知見を有する者等により構成される運営推進会議を設置しているか。
※テレビ電話装置等を活用して行うことができるものとする。ただし、利用者等が参加する場合にあっては、テレビ電話装置等の活用について当該利用者等の同意を得なければならない。
</t>
    <phoneticPr fontId="3"/>
  </si>
  <si>
    <t>令和４年度</t>
    <rPh sb="0" eb="2">
      <t>レイワ</t>
    </rPh>
    <rPh sb="3" eb="5">
      <t>ネンド</t>
    </rPh>
    <rPh sb="4" eb="5">
      <t>ド</t>
    </rPh>
    <phoneticPr fontId="3"/>
  </si>
  <si>
    <t>ユニットごとに常勤の管理者を置いているか。
※共同生活住居の管理上支障がない場合は、当該共同生活住居の他の職務に従事し、又は他の事業所、施設等の職務に従事することができるものとする。</t>
    <phoneticPr fontId="3"/>
  </si>
  <si>
    <t>サテライト型事業所における共同生活住居の管理者を、本体事業所における共同生活住居の管理者が兼務する場合、共同生活住居の管理上支障がないか。</t>
    <phoneticPr fontId="3"/>
  </si>
  <si>
    <t>上記に規定する方法は、利用申込者又はその家族がファイルへの記録を出力することにより文書を作成することができるものとしているか。</t>
  </si>
  <si>
    <t>「電子情報処理組織」について、事業者の使用に係る電子計算機と、利用申込者又はその家族の使用に係る電子計算機とを電気通信回線で接続した電子情報処理組織としているか。</t>
    <phoneticPr fontId="3"/>
  </si>
  <si>
    <t>前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phoneticPr fontId="3"/>
  </si>
  <si>
    <t>上記の被保険者証に、認定審査会意見が記載されていときは、当該認定審査会意見に配慮して、指定認知症対応型共同生活介護を提供するように努めているか。</t>
    <phoneticPr fontId="3"/>
  </si>
  <si>
    <t>(1)</t>
    <phoneticPr fontId="3"/>
  </si>
  <si>
    <t>要介護者（要支援者）であって認知症であるもののうち、少人数による共同生活を営むことに支障がない者に提供しているか。</t>
    <phoneticPr fontId="3"/>
  </si>
  <si>
    <t>利用者の退居に際しては、利用者又はその家族に対し、適切な指導を行うとともに、居宅介護支援事業者等への情報の提供及び保健医療サービス又は福祉サービスを提供する者との密接な連携に努めているか。</t>
    <phoneticPr fontId="3"/>
  </si>
  <si>
    <t>法定代理受領サービスに該当する指定認知症対応型共同生活介護を提供した際には、利用者から利用料の一部として、指定認知症対応型共同生活介護に係る地域密着型介護サービス費用基準額から指定認知症対応型共同生活介護事業者に支払われる地域密着型介護サービス費の額を控除して得た額の支払を受けているか。</t>
    <phoneticPr fontId="3"/>
  </si>
  <si>
    <t>法定代理受領サービスに該当しない指定認知症対応型共同生活介護を提供した際にその利用者から支払を受ける利用料の額と、指定認知症対応型共同生活介護に係る地域密着型介護サービス費用基準額との間に、不合理な差額が生じないようにしているか。</t>
    <phoneticPr fontId="3"/>
  </si>
  <si>
    <t>次に掲げる費用以外の支払を利用者から受けていないか。
イ　食材料費
ロ　理美容代
ハ　おむつ代
ニ　上記に掲げるもののほか、指定認知症対応型共同生活介護において提供される便宜のうち、日常生活においても通常必要となるものに係る費用であって、その利用者に負担させることが適当と認められる費用。</t>
    <phoneticPr fontId="3"/>
  </si>
  <si>
    <t>サービスの提供に当たっては、当該利用者又は他の利用者等の生命又は身体を保護するため緊急やむを得ない場合を除き、身体的拘束その他利用者の行動を制限する行為を行っていないか。</t>
    <rPh sb="62" eb="63">
      <t>タ</t>
    </rPh>
    <rPh sb="63" eb="66">
      <t>リヨウシャ</t>
    </rPh>
    <rPh sb="67" eb="69">
      <t>コウドウ</t>
    </rPh>
    <rPh sb="70" eb="72">
      <t>セイゲン</t>
    </rPh>
    <rPh sb="74" eb="76">
      <t>コウイ</t>
    </rPh>
    <phoneticPr fontId="3"/>
  </si>
  <si>
    <t>自らその提供する介護予防認知症対応型共同生活介護の質の評価を行うとともに、定期的に次に掲げるいずれかの評価を受けて、それらの結果を公表し、常にその改善を図っているか。
１　外部の者による評価
２　運営推進会議における評価</t>
    <phoneticPr fontId="3"/>
  </si>
  <si>
    <t xml:space="preserve">
管理者は、同時に介護保険施設、指定居宅サービス、指定地域密着型サービス（サテライト型指定認知症対応型共同生活介護事業所の場合は、本体事業所が提供する指定認知症対応型共同生活介護を除く）、指定介護予防サービス若しくは地域密着型介護予防サービスの事業を行う事業所、病院、診療所又は社会福祉施設を管理する者となっていないか。
ただし、共同生活住居の管理上支障がない場合は、この限りではない。
</t>
    <phoneticPr fontId="3"/>
  </si>
  <si>
    <t>定期的に業務継続計画の見直しを行い、必要に応じて業務継続計画の変更を行っているか。</t>
    <phoneticPr fontId="43"/>
  </si>
  <si>
    <t>従業者の資質の向上のために、その研修の機会を確保しているか。
その際、全ての従業者に対し、認知症介護に係る基礎的な研修を受講させるために必要な措置を講ているか。</t>
    <phoneticPr fontId="3"/>
  </si>
  <si>
    <t>重要事項を記載した書面を当該指定認知症対応型共同生活介護事業所に備え付け、かつ、これをいつでも関係者に自由に閲覧させることにより、掲示に代えることができる。</t>
    <phoneticPr fontId="3"/>
  </si>
  <si>
    <t>原則として、重要事項をウェブサイトに掲載しているか。
※ウェブサイトとは、法人のホームページ又は介護サービス情報公表システムのことをいう。</t>
    <phoneticPr fontId="3"/>
  </si>
  <si>
    <t>事業所において感染症が発生し、又はまん延しないように、次に掲げる措置を講じているか。
①　事業所における感染症の予防及びまん延の防止のための対策を検討する委員会(テレビ電話装置等を活用して行うことができるものとする。)をおおむね6月に1回以上開催するとともに、その結果について、従業者に周知徹底を図ること。
②　事業所における感染症の予防及びまん延防止のための指針を整備すること。
③　事業所において、従業者に対し、感染症の予防及びまん延の防止のための研修及び訓練を定期的に実施すること。</t>
    <rPh sb="140" eb="143">
      <t>ジュウギョウシャ</t>
    </rPh>
    <rPh sb="202" eb="205">
      <t>ジュウギョウシャ</t>
    </rPh>
    <phoneticPr fontId="43"/>
  </si>
  <si>
    <t>協力医療機関を定めるに当たっては、次に掲げる要件を満たす協力医療機関を定めるように努めなければならない。
①　利用者の病状が急変した場合等において医師又は看護職員が相談対応を行う体制を、常時確保しているか。
②　当該認知症対応型共同生活介護事業者からの診療の求めがあった場合において診療を行う体制を、常時確保しているか。</t>
    <phoneticPr fontId="3"/>
  </si>
  <si>
    <t>指定認知症対応型共同生活介護事業者は、１年に１回以上、協力医療機関との間で、利用者の病状が急変した場合等の対応を確保するとともに、協力医療機関の名称等を、当該指定認知症対応型共同生活介護事業者に係る指定を行った市長に届け出ているか。</t>
    <phoneticPr fontId="3"/>
  </si>
  <si>
    <t>指定認知症対応型共同生活介護事業者は、感染症の予防及び感染症の患者に対する医療に関する法律（平成10年法律第114号）第6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取り決めるように努めているか。</t>
    <phoneticPr fontId="3"/>
  </si>
  <si>
    <t>指定認知症対応型共同生活介護事業者は、協力医療機関が第二種協定指定医療機関である場合においては、当該第二種協定指定医療機関との間で、新興感染症の発生時等の対応について協議を行っているか。</t>
    <phoneticPr fontId="3"/>
  </si>
  <si>
    <t>指定認知症対応型共同生活介護事業者は、利用者が協力医療機関その他の医療機関に入院した後に、当該利用者の症状が軽快し、退院が可能となった場合においては、再び当該指定認知症対応型共同生活介護事業所に速やかに入居させることができるように努めているか。</t>
    <phoneticPr fontId="3"/>
  </si>
  <si>
    <t xml:space="preserve">虐待の発生又はその再発を防止するため、次に定める措置を講じているか。
①　虐待の防止のための対策を検討する委員会(テレビ電話装置等を活用して行うことができるものとする。)を定期的に開催するとともに、その結果について、従業者に周知徹底を図ること。
②　虐待の防止のための指針を整備すること。
③　従業者に対し、虐待の防止のための研修を定期的に実施すること。
④　①～③に掲げる措置を適切に実施するための担当者を置くこと。
</t>
    <rPh sb="108" eb="111">
      <t>ジュウギョウシャ</t>
    </rPh>
    <rPh sb="147" eb="150">
      <t>ジュウギョウシャ</t>
    </rPh>
    <phoneticPr fontId="43"/>
  </si>
  <si>
    <t>電磁的記録等</t>
    <rPh sb="0" eb="5">
      <t>デンジテキキロク</t>
    </rPh>
    <rPh sb="5" eb="6">
      <t>トウ</t>
    </rPh>
    <phoneticPr fontId="3"/>
  </si>
  <si>
    <t>事業者及びサービスの提供に当たる者は、作成、保存その他これらに類するもののうち、この省令の規定において書面で行うことが規定されている又は想定されているものについては、書面に代えて、当該書面に係る電磁的記録により行うことができるが、電磁的記録を活用しているか。</t>
    <rPh sb="0" eb="3">
      <t>ジギョウシャ</t>
    </rPh>
    <rPh sb="3" eb="4">
      <t>オヨ</t>
    </rPh>
    <rPh sb="10" eb="12">
      <t>テイキョウ</t>
    </rPh>
    <rPh sb="13" eb="14">
      <t>ア</t>
    </rPh>
    <rPh sb="16" eb="17">
      <t>モノ</t>
    </rPh>
    <rPh sb="19" eb="21">
      <t>サクセイ</t>
    </rPh>
    <rPh sb="22" eb="24">
      <t>ホゾン</t>
    </rPh>
    <rPh sb="26" eb="27">
      <t>タ</t>
    </rPh>
    <rPh sb="31" eb="32">
      <t>ルイ</t>
    </rPh>
    <rPh sb="42" eb="44">
      <t>ショウレイ</t>
    </rPh>
    <rPh sb="45" eb="47">
      <t>キテイ</t>
    </rPh>
    <rPh sb="51" eb="53">
      <t>ショメン</t>
    </rPh>
    <rPh sb="54" eb="55">
      <t>オコナ</t>
    </rPh>
    <rPh sb="59" eb="61">
      <t>キテイ</t>
    </rPh>
    <rPh sb="66" eb="67">
      <t>マタ</t>
    </rPh>
    <rPh sb="68" eb="70">
      <t>ソウテイ</t>
    </rPh>
    <rPh sb="83" eb="85">
      <t>ショメン</t>
    </rPh>
    <rPh sb="86" eb="87">
      <t>カ</t>
    </rPh>
    <rPh sb="90" eb="92">
      <t>トウガイ</t>
    </rPh>
    <rPh sb="92" eb="94">
      <t>ショメン</t>
    </rPh>
    <rPh sb="95" eb="96">
      <t>カカ</t>
    </rPh>
    <rPh sb="97" eb="102">
      <t>デンジテキキロク</t>
    </rPh>
    <rPh sb="105" eb="106">
      <t>オコナ</t>
    </rPh>
    <rPh sb="115" eb="120">
      <t>デンジテキキロク</t>
    </rPh>
    <rPh sb="121" eb="123">
      <t>カツヨウ</t>
    </rPh>
    <phoneticPr fontId="3"/>
  </si>
  <si>
    <t>事業者及びサービスの提供に当たる者は、交付、説明、同意、承諾、締結その他これらに類するもののうち、この省令の規定において書面で行うことが規定されている又は想定されているものについては、当該交付等の相手方の承諾を得て、書面に代えて、電磁的方法によることができるが、電磁的方法を活用しているか。</t>
    <rPh sb="0" eb="3">
      <t>ジギョウシャ</t>
    </rPh>
    <rPh sb="3" eb="4">
      <t>オヨ</t>
    </rPh>
    <rPh sb="10" eb="12">
      <t>テイキョウ</t>
    </rPh>
    <rPh sb="13" eb="14">
      <t>ア</t>
    </rPh>
    <rPh sb="16" eb="17">
      <t>モノ</t>
    </rPh>
    <rPh sb="19" eb="21">
      <t>コウフ</t>
    </rPh>
    <rPh sb="22" eb="24">
      <t>セツメイ</t>
    </rPh>
    <rPh sb="25" eb="27">
      <t>ドウイ</t>
    </rPh>
    <rPh sb="28" eb="30">
      <t>ショウダク</t>
    </rPh>
    <rPh sb="31" eb="33">
      <t>テイケツ</t>
    </rPh>
    <rPh sb="35" eb="36">
      <t>タ</t>
    </rPh>
    <rPh sb="40" eb="41">
      <t>ルイ</t>
    </rPh>
    <rPh sb="51" eb="53">
      <t>ショウレイ</t>
    </rPh>
    <rPh sb="54" eb="56">
      <t>キテイ</t>
    </rPh>
    <rPh sb="60" eb="62">
      <t>ショメン</t>
    </rPh>
    <rPh sb="63" eb="64">
      <t>オコナ</t>
    </rPh>
    <rPh sb="68" eb="70">
      <t>キテイ</t>
    </rPh>
    <rPh sb="75" eb="76">
      <t>マタ</t>
    </rPh>
    <rPh sb="77" eb="79">
      <t>ソウテイ</t>
    </rPh>
    <rPh sb="92" eb="96">
      <t>トウガイコウフ</t>
    </rPh>
    <rPh sb="96" eb="97">
      <t>トウ</t>
    </rPh>
    <rPh sb="98" eb="101">
      <t>アイテガタ</t>
    </rPh>
    <rPh sb="102" eb="104">
      <t>ショウダク</t>
    </rPh>
    <rPh sb="105" eb="106">
      <t>エ</t>
    </rPh>
    <rPh sb="108" eb="110">
      <t>ショメン</t>
    </rPh>
    <rPh sb="111" eb="112">
      <t>カ</t>
    </rPh>
    <rPh sb="115" eb="118">
      <t>デンジテキ</t>
    </rPh>
    <rPh sb="118" eb="120">
      <t>ホウホウ</t>
    </rPh>
    <rPh sb="131" eb="134">
      <t>デンジテキ</t>
    </rPh>
    <rPh sb="134" eb="136">
      <t>ホウホウ</t>
    </rPh>
    <rPh sb="137" eb="139">
      <t>カツヨウ</t>
    </rPh>
    <phoneticPr fontId="3"/>
  </si>
  <si>
    <t>Ⅴ　雑則</t>
    <rPh sb="2" eb="4">
      <t>ザッソク</t>
    </rPh>
    <phoneticPr fontId="3"/>
  </si>
  <si>
    <t xml:space="preserve">条例第128条（第34条準用）
予防条例第86条（第32条準用）
</t>
    <rPh sb="12" eb="14">
      <t>ジュンヨウ</t>
    </rPh>
    <rPh sb="29" eb="31">
      <t>ジュンヨウ</t>
    </rPh>
    <phoneticPr fontId="3"/>
  </si>
  <si>
    <t xml:space="preserve">
利用者が日常生活を営む上で必要な設備が備えられているか。
　①居室
　②居間
　③食堂
　④台所
　⑤浴室
※居間及び食堂は同一の場所とすることができる。
</t>
    <rPh sb="1" eb="4">
      <t>リヨウシャ</t>
    </rPh>
    <rPh sb="5" eb="7">
      <t>ニチジョウ</t>
    </rPh>
    <rPh sb="7" eb="9">
      <t>セイカツ</t>
    </rPh>
    <rPh sb="10" eb="11">
      <t>イトナ</t>
    </rPh>
    <rPh sb="12" eb="13">
      <t>ウエ</t>
    </rPh>
    <rPh sb="14" eb="16">
      <t>ヒツヨウ</t>
    </rPh>
    <rPh sb="17" eb="19">
      <t>セツビ</t>
    </rPh>
    <rPh sb="20" eb="21">
      <t>ソナ</t>
    </rPh>
    <rPh sb="32" eb="34">
      <t>キョシツ</t>
    </rPh>
    <rPh sb="37" eb="39">
      <t>イマ</t>
    </rPh>
    <rPh sb="42" eb="44">
      <t>ショクドウ</t>
    </rPh>
    <rPh sb="47" eb="49">
      <t>ダイドコロ</t>
    </rPh>
    <rPh sb="52" eb="54">
      <t>ヨクシツ</t>
    </rPh>
    <rPh sb="56" eb="58">
      <t>イマ</t>
    </rPh>
    <rPh sb="58" eb="59">
      <t>オヨ</t>
    </rPh>
    <rPh sb="60" eb="62">
      <t>ショクドウ</t>
    </rPh>
    <rPh sb="63" eb="65">
      <t>ドウイツ</t>
    </rPh>
    <rPh sb="66" eb="68">
      <t>バショ</t>
    </rPh>
    <phoneticPr fontId="3"/>
  </si>
  <si>
    <t>事業者は、利用申込者又はその家族からの申出があった場合は、第1項の規定による文書の交付に代えて、第5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
（１）電子情報処理組織（事業者の使用に係る電子計算機と、利用申込者又はその家族の使用に係る電子計算機とを電気通信回線で接続した電子情報処理組織をいう。）を使用する方法のうちイ又はロに掲げるもの
　イ　事業者の使用に係る電子計算機と利用申込者又はその家族の使用に係る電子計算機とを接続する電気通信回線を通じて送信し、受信者の使用に係る電子計算機に備えられたファイルに記録する方法
　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
（２）磁気ディスク、シー・ディー・ロムその他これらに準ずる方法により一定の事項を確実に記録しておくことができる物をもって調製するファイルに第1項に規定する重要事項を記録したものを交付する方法</t>
    <rPh sb="222" eb="225">
      <t>ジギョウシャ</t>
    </rPh>
    <phoneticPr fontId="3"/>
  </si>
  <si>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（１）第２項各号に規定する方法のうち事業者が使用するもの
（２）ファイルへの記録の方式</t>
    <phoneticPr fontId="3"/>
  </si>
  <si>
    <t>自らその提供する指定認知症対応型共同生活介護の質の評価を行うとともに、定期的に次に掲げるいずれかの評価を受けて、それらの結果を公表し、常にその改善を図っているか。
１　外部の者による評価
２　運営推進会議における評価</t>
    <phoneticPr fontId="3"/>
  </si>
  <si>
    <t>第１号から第９号までの規定を、介護予防認知症対応型共同生活介護計画を変更する場合にも遵守しているか。</t>
    <phoneticPr fontId="3"/>
  </si>
  <si>
    <t>第２項から第５項までの規定を、認知症対応型共同生活介護計画を変更する場合にも遵守しているか。</t>
    <phoneticPr fontId="3"/>
  </si>
  <si>
    <t xml:space="preserve">条例第128条（第59条の11準用）
予防条例第86条（第26条準用）
</t>
    <rPh sb="15" eb="17">
      <t>ジュンヨウ</t>
    </rPh>
    <rPh sb="29" eb="30">
      <t>ダイ</t>
    </rPh>
    <rPh sb="32" eb="33">
      <t>ジョウ</t>
    </rPh>
    <phoneticPr fontId="3"/>
  </si>
  <si>
    <t xml:space="preserve">
次に掲げる事業の運営についての重要事項に関する規程を定めているか。
①  事業の目的及び運営の方針
②  従業者の職種、員数及び職務の内容
③  利用定員
④  指定（介護予防）認知症対応型共同生活
    介護の内容及び利用料その他の費用の額
⑤  入居に当たっての留意事項
⑥  非常災害対策
⑦  虐待の防止のための措置
⑧  その他運営に関する重要事項
</t>
    <rPh sb="98" eb="100">
      <t>セイカツ</t>
    </rPh>
    <rPh sb="162" eb="164">
      <t>ソチ</t>
    </rPh>
    <phoneticPr fontId="3"/>
  </si>
  <si>
    <t>条例第128条（第32条の2準用）
予防条例第86条（第28条の2準用）</t>
    <rPh sb="0" eb="2">
      <t>ジョウレイ</t>
    </rPh>
    <rPh sb="2" eb="3">
      <t>ダイ</t>
    </rPh>
    <rPh sb="6" eb="7">
      <t>ジョウ</t>
    </rPh>
    <rPh sb="8" eb="9">
      <t>ダイ</t>
    </rPh>
    <rPh sb="11" eb="12">
      <t>ジョウ</t>
    </rPh>
    <rPh sb="14" eb="16">
      <t>ジュンヨウ</t>
    </rPh>
    <phoneticPr fontId="43"/>
  </si>
  <si>
    <t xml:space="preserve">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ているか。
</t>
    <phoneticPr fontId="3"/>
  </si>
  <si>
    <t xml:space="preserve">
市からの求めがあった場合には(3)の改善の内容を市に報告しているか。
</t>
    <phoneticPr fontId="3"/>
  </si>
  <si>
    <t xml:space="preserve">
国民健康保険団体連合会からの求めがあった場合には、(5)の改善の内容を国民健康保険団体連合会に報告しているか。
</t>
    <phoneticPr fontId="3"/>
  </si>
  <si>
    <t>条例第203条
予防条例
第91条</t>
    <phoneticPr fontId="3"/>
  </si>
  <si>
    <t xml:space="preserve">
事業者は、当該指定に係る事業所の名称及び所在地その他厚生労働省令で定める事項に変更があったとき、又は当該（介護予防）認知症対応型共同生活介護事業を廃止し、休止し、若しくは再開したときは、厚生労働省令で定めるところにより、10日以内に、その旨を市長に届けているか。</t>
    <rPh sb="1" eb="4">
      <t>ジギョウシャ</t>
    </rPh>
    <rPh sb="6" eb="8">
      <t>トウガイ</t>
    </rPh>
    <rPh sb="8" eb="10">
      <t>シテイ</t>
    </rPh>
    <rPh sb="11" eb="12">
      <t>カカ</t>
    </rPh>
    <rPh sb="13" eb="16">
      <t>ジギョウショ</t>
    </rPh>
    <rPh sb="17" eb="19">
      <t>メイショウ</t>
    </rPh>
    <rPh sb="19" eb="20">
      <t>オヨ</t>
    </rPh>
    <rPh sb="21" eb="24">
      <t>ショザイチ</t>
    </rPh>
    <rPh sb="26" eb="27">
      <t>タ</t>
    </rPh>
    <rPh sb="27" eb="29">
      <t>コウセイ</t>
    </rPh>
    <rPh sb="29" eb="32">
      <t>ロウドウショウ</t>
    </rPh>
    <rPh sb="32" eb="33">
      <t>レイ</t>
    </rPh>
    <rPh sb="34" eb="35">
      <t>サダ</t>
    </rPh>
    <rPh sb="37" eb="39">
      <t>ジコウ</t>
    </rPh>
    <rPh sb="40" eb="42">
      <t>ヘンコウ</t>
    </rPh>
    <rPh sb="49" eb="50">
      <t>マタ</t>
    </rPh>
    <rPh sb="51" eb="53">
      <t>トウガイ</t>
    </rPh>
    <rPh sb="54" eb="56">
      <t>カイゴ</t>
    </rPh>
    <rPh sb="56" eb="58">
      <t>ヨボウ</t>
    </rPh>
    <rPh sb="59" eb="61">
      <t>ニンチ</t>
    </rPh>
    <rPh sb="61" eb="62">
      <t>ショウ</t>
    </rPh>
    <rPh sb="62" eb="65">
      <t>タイオウガタ</t>
    </rPh>
    <rPh sb="65" eb="67">
      <t>キョウドウ</t>
    </rPh>
    <rPh sb="67" eb="69">
      <t>セイカツ</t>
    </rPh>
    <rPh sb="69" eb="71">
      <t>カイゴ</t>
    </rPh>
    <rPh sb="71" eb="73">
      <t>ジギョウ</t>
    </rPh>
    <rPh sb="74" eb="76">
      <t>ハイシ</t>
    </rPh>
    <rPh sb="78" eb="80">
      <t>キュウシ</t>
    </rPh>
    <rPh sb="82" eb="83">
      <t>モ</t>
    </rPh>
    <rPh sb="86" eb="88">
      <t>サイカイ</t>
    </rPh>
    <rPh sb="94" eb="96">
      <t>コウセイ</t>
    </rPh>
    <rPh sb="96" eb="99">
      <t>ロウドウショウ</t>
    </rPh>
    <rPh sb="99" eb="100">
      <t>レイ</t>
    </rPh>
    <rPh sb="101" eb="102">
      <t>サダ</t>
    </rPh>
    <rPh sb="113" eb="114">
      <t>ニチ</t>
    </rPh>
    <rPh sb="114" eb="116">
      <t>イナイ</t>
    </rPh>
    <rPh sb="120" eb="121">
      <t>ムネ</t>
    </rPh>
    <rPh sb="122" eb="124">
      <t>シチョウ</t>
    </rPh>
    <rPh sb="125" eb="126">
      <t>トド</t>
    </rPh>
    <phoneticPr fontId="3"/>
  </si>
  <si>
    <t>介護保険法第78条の5</t>
    <phoneticPr fontId="3"/>
  </si>
  <si>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3"/>
  </si>
  <si>
    <t>１３ （職場環境要件）計画書にある職場環境要件の取組を行っていること</t>
    <rPh sb="11" eb="14">
      <t>ケイカクショ</t>
    </rPh>
    <rPh sb="24" eb="25">
      <t>ト</t>
    </rPh>
    <rPh sb="25" eb="26">
      <t>ク</t>
    </rPh>
    <rPh sb="27" eb="28">
      <t>オコナ</t>
    </rPh>
    <phoneticPr fontId="3"/>
  </si>
  <si>
    <t>介護サービス情報公表システム、ホームページ</t>
    <rPh sb="0" eb="2">
      <t>カイゴ</t>
    </rPh>
    <rPh sb="6" eb="10">
      <t>ジョウホウコウヒョウ</t>
    </rPh>
    <phoneticPr fontId="3"/>
  </si>
  <si>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3"/>
  </si>
  <si>
    <t>あり</t>
  </si>
  <si>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3"/>
  </si>
  <si>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3"/>
  </si>
  <si>
    <t>就業規則、給与規定、資質向上のための計画等</t>
    <rPh sb="0" eb="4">
      <t>シュウギョウキソク</t>
    </rPh>
    <rPh sb="5" eb="9">
      <t>キュウヨキテイ</t>
    </rPh>
    <rPh sb="10" eb="14">
      <t>シシツコウジョウ</t>
    </rPh>
    <rPh sb="18" eb="20">
      <t>ケイカク</t>
    </rPh>
    <rPh sb="20" eb="21">
      <t>トウ</t>
    </rPh>
    <phoneticPr fontId="3"/>
  </si>
  <si>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3"/>
  </si>
  <si>
    <t>研修計画書</t>
    <rPh sb="0" eb="2">
      <t>ケンシュウ</t>
    </rPh>
    <rPh sb="2" eb="4">
      <t>ケイカク</t>
    </rPh>
    <rPh sb="4" eb="5">
      <t>ショ</t>
    </rPh>
    <phoneticPr fontId="3"/>
  </si>
  <si>
    <t>（新加算 V(1～14)）介護職員等処遇改善加算の場合
※R6年6月以降の加算
（R6年度中の経過措置）</t>
    <rPh sb="25" eb="27">
      <t>バアイ</t>
    </rPh>
    <phoneticPr fontId="3"/>
  </si>
  <si>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3"/>
  </si>
  <si>
    <t>１０（職場環境要件）計画書にある職場環境要件の取組を行っていること</t>
    <rPh sb="10" eb="13">
      <t>ケイカクショ</t>
    </rPh>
    <rPh sb="23" eb="24">
      <t>ト</t>
    </rPh>
    <rPh sb="24" eb="25">
      <t>ク</t>
    </rPh>
    <rPh sb="26" eb="27">
      <t>オコナ</t>
    </rPh>
    <phoneticPr fontId="3"/>
  </si>
  <si>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3"/>
  </si>
  <si>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3"/>
  </si>
  <si>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3"/>
  </si>
  <si>
    <t>（新加算Ⅳ）介護職員等処遇改善加算の場合
※R6年6月以降の加算</t>
    <rPh sb="18" eb="20">
      <t>バアイ</t>
    </rPh>
    <phoneticPr fontId="3"/>
  </si>
  <si>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3"/>
  </si>
  <si>
    <t>１１ （職場環境要件）計画書にある職場環境要件の取組を行っていること</t>
    <rPh sb="11" eb="14">
      <t>ケイカクショ</t>
    </rPh>
    <rPh sb="24" eb="25">
      <t>ト</t>
    </rPh>
    <rPh sb="25" eb="26">
      <t>ク</t>
    </rPh>
    <rPh sb="27" eb="28">
      <t>オコナ</t>
    </rPh>
    <phoneticPr fontId="3"/>
  </si>
  <si>
    <t>介護職員等処遇改善計画書</t>
    <rPh sb="0" eb="2">
      <t>カイゴ</t>
    </rPh>
    <rPh sb="2" eb="4">
      <t>ショクイン</t>
    </rPh>
    <rPh sb="4" eb="5">
      <t>トウ</t>
    </rPh>
    <rPh sb="5" eb="7">
      <t>ショグウ</t>
    </rPh>
    <rPh sb="7" eb="9">
      <t>カイゼン</t>
    </rPh>
    <rPh sb="9" eb="12">
      <t>ケイカクショ</t>
    </rPh>
    <phoneticPr fontId="3"/>
  </si>
  <si>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3"/>
  </si>
  <si>
    <t>（新加算Ⅲ）介護職員等処遇改善加算の場合
※R6年6月以降の加算</t>
    <rPh sb="18" eb="20">
      <t>バアイ</t>
    </rPh>
    <phoneticPr fontId="3"/>
  </si>
  <si>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3"/>
  </si>
  <si>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3"/>
  </si>
  <si>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3"/>
  </si>
  <si>
    <t>（新加算Ⅱ）介護職員等処遇改善加算の場合
※R6年6月以降の加算</t>
    <rPh sb="18" eb="20">
      <t>バアイ</t>
    </rPh>
    <phoneticPr fontId="3"/>
  </si>
  <si>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3"/>
  </si>
  <si>
    <t>１４ （職場環境要件）計画書にある職場環境要件の取組を行っていること</t>
    <rPh sb="11" eb="14">
      <t>ケイカクショ</t>
    </rPh>
    <rPh sb="24" eb="25">
      <t>ト</t>
    </rPh>
    <rPh sb="25" eb="26">
      <t>ク</t>
    </rPh>
    <rPh sb="27" eb="28">
      <t>オコナ</t>
    </rPh>
    <phoneticPr fontId="3"/>
  </si>
  <si>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3"/>
  </si>
  <si>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3"/>
  </si>
  <si>
    <t>１１　（キャリアパスＶ）　一定割合以上の介護福祉士等を配置していること。
※サービス提供体制強化加算（Ⅰ）又は（Ⅱ）の届出</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3"/>
  </si>
  <si>
    <t>（新加算Ⅰ）介護職員等処遇改善加算の場合
※R6年6月以降の加算</t>
    <rPh sb="18" eb="20">
      <t>バアイ</t>
    </rPh>
    <phoneticPr fontId="3"/>
  </si>
  <si>
    <t>実績報告書　※R6年度分はなし</t>
    <rPh sb="0" eb="2">
      <t>ジッセキ</t>
    </rPh>
    <rPh sb="2" eb="5">
      <t>ホウコクショ</t>
    </rPh>
    <rPh sb="9" eb="11">
      <t>ネンド</t>
    </rPh>
    <rPh sb="11" eb="12">
      <t>ブン</t>
    </rPh>
    <phoneticPr fontId="3"/>
  </si>
  <si>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3"/>
  </si>
  <si>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3"/>
  </si>
  <si>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3"/>
  </si>
  <si>
    <t>ベースアップ等支援加算処遇改善計画書</t>
    <rPh sb="6" eb="7">
      <t>ナド</t>
    </rPh>
    <rPh sb="7" eb="9">
      <t>シエン</t>
    </rPh>
    <rPh sb="9" eb="11">
      <t>カサン</t>
    </rPh>
    <rPh sb="11" eb="13">
      <t>ショグウ</t>
    </rPh>
    <rPh sb="13" eb="15">
      <t>カイゼン</t>
    </rPh>
    <rPh sb="15" eb="18">
      <t>ケイカクショ</t>
    </rPh>
    <phoneticPr fontId="3"/>
  </si>
  <si>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3"/>
  </si>
  <si>
    <t>介護職員等ベースアップ等支援加算
※R6年5月までの加算</t>
    <rPh sb="0" eb="2">
      <t>カイゴ</t>
    </rPh>
    <rPh sb="2" eb="4">
      <t>ショクイン</t>
    </rPh>
    <rPh sb="4" eb="5">
      <t>トウ</t>
    </rPh>
    <rPh sb="11" eb="12">
      <t>ナド</t>
    </rPh>
    <rPh sb="12" eb="14">
      <t>シエン</t>
    </rPh>
    <rPh sb="14" eb="16">
      <t>カサン</t>
    </rPh>
    <phoneticPr fontId="3"/>
  </si>
  <si>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3"/>
  </si>
  <si>
    <t>７　処遇改善の内容（賃金改善を除く）及び処遇改善に要する費用の見込額を全ての職員に周知</t>
    <rPh sb="31" eb="33">
      <t>ミコ</t>
    </rPh>
    <rPh sb="33" eb="34">
      <t>ガク</t>
    </rPh>
    <phoneticPr fontId="3"/>
  </si>
  <si>
    <t>６　介護職員処遇改善加算（Ⅰ）から（Ⅲ）までのいずれかを算定</t>
    <rPh sb="2" eb="4">
      <t>カイゴ</t>
    </rPh>
    <rPh sb="4" eb="6">
      <t>ショクイン</t>
    </rPh>
    <rPh sb="6" eb="8">
      <t>ショグウ</t>
    </rPh>
    <rPh sb="8" eb="12">
      <t>カイゼンカサン</t>
    </rPh>
    <rPh sb="28" eb="30">
      <t>サンテイ</t>
    </rPh>
    <phoneticPr fontId="3"/>
  </si>
  <si>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3"/>
  </si>
  <si>
    <t>実績報告書</t>
    <rPh sb="0" eb="2">
      <t>ジッセキ</t>
    </rPh>
    <rPh sb="2" eb="5">
      <t>ホウコクショ</t>
    </rPh>
    <phoneticPr fontId="3"/>
  </si>
  <si>
    <t>４　処遇改善の実施の報告</t>
    <rPh sb="2" eb="4">
      <t>ショグウ</t>
    </rPh>
    <rPh sb="4" eb="6">
      <t>カイゼン</t>
    </rPh>
    <rPh sb="7" eb="9">
      <t>ジッシ</t>
    </rPh>
    <rPh sb="10" eb="12">
      <t>ホウコク</t>
    </rPh>
    <phoneticPr fontId="3"/>
  </si>
  <si>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3"/>
  </si>
  <si>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3"/>
  </si>
  <si>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3"/>
  </si>
  <si>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3"/>
  </si>
  <si>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3"/>
  </si>
  <si>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3"/>
  </si>
  <si>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3"/>
  </si>
  <si>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3"/>
  </si>
  <si>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3"/>
  </si>
  <si>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3"/>
  </si>
  <si>
    <t>(１)任用の際の職責又は職務内容等の要件を書面で作成し、全ての介護職員に周知</t>
    <rPh sb="21" eb="23">
      <t>ショメン</t>
    </rPh>
    <rPh sb="24" eb="26">
      <t>サクセイ</t>
    </rPh>
    <phoneticPr fontId="3"/>
  </si>
  <si>
    <t>介護職員処遇改善加算（Ⅲ）
の場合
※R6年5月までの加算</t>
    <rPh sb="15" eb="17">
      <t>バアイ</t>
    </rPh>
    <phoneticPr fontId="3"/>
  </si>
  <si>
    <t>介護職員処遇改善加算（Ⅱ）
の場合
※R6年5月までの加算</t>
    <rPh sb="15" eb="17">
      <t>バアイ</t>
    </rPh>
    <phoneticPr fontId="3"/>
  </si>
  <si>
    <t>介護職員処遇改善加算（Ⅰ）
の場合
※R6年5月までの加算</t>
    <rPh sb="15" eb="17">
      <t>バアイ</t>
    </rPh>
    <phoneticPr fontId="3"/>
  </si>
  <si>
    <t>介護職員処遇改善計画書</t>
    <rPh sb="0" eb="2">
      <t>カイゴ</t>
    </rPh>
    <rPh sb="2" eb="4">
      <t>ショクイン</t>
    </rPh>
    <rPh sb="4" eb="6">
      <t>ショグウ</t>
    </rPh>
    <rPh sb="6" eb="8">
      <t>カイゼン</t>
    </rPh>
    <rPh sb="8" eb="11">
      <t>ケイカクショ</t>
    </rPh>
    <phoneticPr fontId="3"/>
  </si>
  <si>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3"/>
  </si>
  <si>
    <t>該当</t>
    <phoneticPr fontId="3"/>
  </si>
  <si>
    <t>事業年度ごとに取組に関する実績を厚生労働省に報告している。</t>
    <phoneticPr fontId="3"/>
  </si>
  <si>
    <t>該当</t>
  </si>
  <si>
    <t>生産性向上推進体制加算（Ⅱ）</t>
    <rPh sb="0" eb="5">
      <t>セイサンセイコウジョウ</t>
    </rPh>
    <rPh sb="5" eb="7">
      <t>スイシン</t>
    </rPh>
    <rPh sb="7" eb="9">
      <t>タイセイ</t>
    </rPh>
    <rPh sb="9" eb="11">
      <t>カサン</t>
    </rPh>
    <phoneticPr fontId="3"/>
  </si>
  <si>
    <t>生産性向上推進体制加算（Ⅰ）</t>
    <rPh sb="0" eb="5">
      <t>セイサンセイコウジョウ</t>
    </rPh>
    <rPh sb="5" eb="7">
      <t>スイシン</t>
    </rPh>
    <rPh sb="7" eb="9">
      <t>タイセイ</t>
    </rPh>
    <rPh sb="9" eb="11">
      <t>カサン</t>
    </rPh>
    <phoneticPr fontId="3"/>
  </si>
  <si>
    <t>科学的介護推進体制加算</t>
  </si>
  <si>
    <t>認知症専門ケア加算（Ⅱ）</t>
    <rPh sb="0" eb="3">
      <t>ニンチショウ</t>
    </rPh>
    <rPh sb="3" eb="5">
      <t>センモン</t>
    </rPh>
    <rPh sb="7" eb="9">
      <t>カサン</t>
    </rPh>
    <phoneticPr fontId="3"/>
  </si>
  <si>
    <t>口腔・栄養スクリーニング加算</t>
    <rPh sb="0" eb="2">
      <t>コウクウ</t>
    </rPh>
    <rPh sb="3" eb="5">
      <t>エイヨウ</t>
    </rPh>
    <rPh sb="12" eb="14">
      <t>カサン</t>
    </rPh>
    <phoneticPr fontId="3"/>
  </si>
  <si>
    <t>定員、人員基準に適合</t>
    <rPh sb="0" eb="2">
      <t>テイイン</t>
    </rPh>
    <rPh sb="3" eb="5">
      <t>ジンイン</t>
    </rPh>
    <rPh sb="5" eb="7">
      <t>キジュン</t>
    </rPh>
    <rPh sb="8" eb="10">
      <t>テキゴウ</t>
    </rPh>
    <phoneticPr fontId="3"/>
  </si>
  <si>
    <t>実施</t>
  </si>
  <si>
    <t>業務継続計画未策定減算</t>
    <phoneticPr fontId="3"/>
  </si>
  <si>
    <t>高齢者虐待防止措置未実施減算</t>
    <phoneticPr fontId="3"/>
  </si>
  <si>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3"/>
  </si>
  <si>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3"/>
  </si>
  <si>
    <t>９　(キャリアパスⅢ)経験若しくは資格等に応じて昇給する仕組み又は一定の基準に基づき定期に昇給する仕組みを設け、全ての介護職員に周知
※Ｒ６年度中は年度内の対応の誓約で可。</t>
  </si>
  <si>
    <t>なし</t>
  </si>
  <si>
    <t>(２)資質の向上の支援に関する計画の策定、研修の実施又は研修の機会を確保し、全ての介護職員に周知</t>
  </si>
  <si>
    <t>７　次の(１)、(２)のいずれかに適合</t>
  </si>
  <si>
    <t>７ 次の(１)、(２)のいずれにも適合</t>
  </si>
  <si>
    <t>(３)経験若しくは資格等に応じて昇給する仕組み又は一定の基準に基づき定期に昇給する仕組みを設け、全ての介護職員に周知</t>
  </si>
  <si>
    <t>７　次の（１）、（２）、（３）のいずれにも適合</t>
  </si>
  <si>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3"/>
  </si>
  <si>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3"/>
  </si>
  <si>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3"/>
  </si>
  <si>
    <t>いずれか該当</t>
    <rPh sb="4" eb="6">
      <t>ガイトウ</t>
    </rPh>
    <phoneticPr fontId="3"/>
  </si>
  <si>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3"/>
  </si>
  <si>
    <t>介護職員の総数のうち介護福祉士の占める割合が100分の60以上</t>
    <phoneticPr fontId="3"/>
  </si>
  <si>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3"/>
  </si>
  <si>
    <t>介護職員の総数のうち勤続年数が10年以上の介護福祉士の占める割合が100分の25以上</t>
    <phoneticPr fontId="3"/>
  </si>
  <si>
    <t>介護職員の総数のうち介護福祉士の占める割合が100分の70以上</t>
  </si>
  <si>
    <t>使用</t>
    <rPh sb="0" eb="2">
      <t>シヨウ</t>
    </rPh>
    <phoneticPr fontId="3"/>
  </si>
  <si>
    <t>③介護記録ソフトウェアやスマートフォン等の介護記録の作成の効率化に資するＩＣＴ機器</t>
    <phoneticPr fontId="3"/>
  </si>
  <si>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3"/>
  </si>
  <si>
    <t>①見守り機器（全ての居室）</t>
    <rPh sb="1" eb="3">
      <t>ミマモ</t>
    </rPh>
    <rPh sb="4" eb="6">
      <t>キキ</t>
    </rPh>
    <rPh sb="7" eb="8">
      <t>スベ</t>
    </rPh>
    <rPh sb="10" eb="12">
      <t>キョシツ</t>
    </rPh>
    <phoneticPr fontId="3"/>
  </si>
  <si>
    <t>以下①～③の介護機器のうちいずれかを使用している</t>
    <rPh sb="0" eb="2">
      <t>イカ</t>
    </rPh>
    <rPh sb="6" eb="8">
      <t>カイゴ</t>
    </rPh>
    <rPh sb="8" eb="10">
      <t>キキ</t>
    </rPh>
    <rPh sb="18" eb="20">
      <t>シヨウ</t>
    </rPh>
    <phoneticPr fontId="3"/>
  </si>
  <si>
    <t>④業務の効率化及び質の向上並びに職員の負担軽減を図るための職員研修</t>
    <phoneticPr fontId="3"/>
  </si>
  <si>
    <t>③介護機器の定期的な点検</t>
    <phoneticPr fontId="3"/>
  </si>
  <si>
    <t>②職員の負担の軽減及び勤務状況への配慮</t>
    <phoneticPr fontId="3"/>
  </si>
  <si>
    <t>①介護機器を活用する場合における利用者の安全及びケアの質の確保</t>
    <phoneticPr fontId="3"/>
  </si>
  <si>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3"/>
  </si>
  <si>
    <t>３か月に１回以上実施</t>
    <rPh sb="2" eb="3">
      <t>ゲツ</t>
    </rPh>
    <rPh sb="5" eb="6">
      <t>カイ</t>
    </rPh>
    <rPh sb="6" eb="8">
      <t>イジョウ</t>
    </rPh>
    <phoneticPr fontId="3"/>
  </si>
  <si>
    <t>利用者の安全並びに介護サービスの質の確保及び職員の
負担軽減に資する方策を検討するための委員会を3月に1回以上開催している</t>
    <rPh sb="49" eb="50">
      <t>ツキ</t>
    </rPh>
    <rPh sb="52" eb="53">
      <t>カイ</t>
    </rPh>
    <rPh sb="53" eb="55">
      <t>イジョウ</t>
    </rPh>
    <rPh sb="55" eb="57">
      <t>カイサイ</t>
    </rPh>
    <phoneticPr fontId="3"/>
  </si>
  <si>
    <t>職員間の適切な役割分担（利用者の介助に集中して従事する介護職員を設けることやいわゆる介護助手の活用等）による業務の効率化等を図るために必要な取組を行い、定期的に委員会で確認している</t>
    <rPh sb="70" eb="72">
      <t>トリクミ</t>
    </rPh>
    <rPh sb="73" eb="74">
      <t>オコナ</t>
    </rPh>
    <rPh sb="80" eb="83">
      <t>イインカイ</t>
    </rPh>
    <rPh sb="84" eb="86">
      <t>カクニン</t>
    </rPh>
    <phoneticPr fontId="3"/>
  </si>
  <si>
    <t>以下①～③の介護機器をすべて使用している</t>
    <rPh sb="0" eb="2">
      <t>イカ</t>
    </rPh>
    <rPh sb="6" eb="8">
      <t>カイゴ</t>
    </rPh>
    <rPh sb="8" eb="10">
      <t>キキ</t>
    </rPh>
    <rPh sb="14" eb="16">
      <t>シヨウ</t>
    </rPh>
    <phoneticPr fontId="3"/>
  </si>
  <si>
    <t>③「年次有給休暇の取得状況」について、維持または増加している</t>
    <rPh sb="9" eb="13">
      <t>シュトクジョウキョウ</t>
    </rPh>
    <rPh sb="19" eb="21">
      <t>イジ</t>
    </rPh>
    <rPh sb="24" eb="26">
      <t>ゾウカ</t>
    </rPh>
    <phoneticPr fontId="3"/>
  </si>
  <si>
    <t>②「総業務時間及び当該時間に含まれる超過勤務時間」について、短縮している</t>
    <rPh sb="9" eb="11">
      <t>トウガイ</t>
    </rPh>
    <rPh sb="11" eb="13">
      <t>ジカン</t>
    </rPh>
    <rPh sb="14" eb="15">
      <t>フク</t>
    </rPh>
    <rPh sb="30" eb="32">
      <t>タンシュク</t>
    </rPh>
    <phoneticPr fontId="3"/>
  </si>
  <si>
    <t>①「利用者の満足度等の評価」について、本取組による悪化がみられない</t>
    <rPh sb="19" eb="22">
      <t>ホントリクミ</t>
    </rPh>
    <rPh sb="25" eb="27">
      <t>アッカ</t>
    </rPh>
    <phoneticPr fontId="3"/>
  </si>
  <si>
    <t>生産性向上の取組に関する実績があり、以下の①～③について成果があること</t>
    <rPh sb="18" eb="20">
      <t>イカ</t>
    </rPh>
    <rPh sb="28" eb="30">
      <t>セイカ</t>
    </rPh>
    <phoneticPr fontId="3"/>
  </si>
  <si>
    <t>実施</t>
    <phoneticPr fontId="3"/>
  </si>
  <si>
    <t>感染症に感染した入所者に対し、適切な感染対策を行った上で、指定認知症対応型共同生活介護を行っている</t>
    <rPh sb="29" eb="31">
      <t>シテイ</t>
    </rPh>
    <rPh sb="31" eb="43">
      <t>ニンチショウタイオウガタキョウドウセイカツカイゴ</t>
    </rPh>
    <phoneticPr fontId="3"/>
  </si>
  <si>
    <t>入所者が別に厚生労働大臣が定める感染症に感染した場合に相談対応、診療、入院調整等を行う医療機関を確保している</t>
    <phoneticPr fontId="3"/>
  </si>
  <si>
    <t>１月に１回、連続する５日を限度に算定している</t>
    <rPh sb="1" eb="2">
      <t>ツキ</t>
    </rPh>
    <rPh sb="4" eb="5">
      <t>カイ</t>
    </rPh>
    <rPh sb="6" eb="8">
      <t>レンゾク</t>
    </rPh>
    <rPh sb="11" eb="12">
      <t>カ</t>
    </rPh>
    <rPh sb="13" eb="15">
      <t>ゲンド</t>
    </rPh>
    <rPh sb="16" eb="18">
      <t>サンテイ</t>
    </rPh>
    <phoneticPr fontId="3"/>
  </si>
  <si>
    <r>
      <t xml:space="preserve">新興感染症当施設療養費
</t>
    </r>
    <r>
      <rPr>
        <sz val="8"/>
        <rFont val="ＭＳ ゴシック"/>
        <family val="3"/>
        <charset val="128"/>
      </rPr>
      <t>※R6.4時点指定している感染症なし</t>
    </r>
    <rPh sb="17" eb="19">
      <t>ジテン</t>
    </rPh>
    <rPh sb="19" eb="21">
      <t>シテイ</t>
    </rPh>
    <rPh sb="25" eb="28">
      <t>カンセンショウ</t>
    </rPh>
    <phoneticPr fontId="3"/>
  </si>
  <si>
    <t>少なくとも3年に１回実施</t>
    <rPh sb="0" eb="1">
      <t>スク</t>
    </rPh>
    <rPh sb="6" eb="7">
      <t>ネン</t>
    </rPh>
    <rPh sb="9" eb="10">
      <t>カイ</t>
    </rPh>
    <phoneticPr fontId="3"/>
  </si>
  <si>
    <t>感染対策向上加算に係る届出を行った医療機関から、３年に１回以上、施設内で感染者が発生した場合の対応に係る実地指導を受けている</t>
    <phoneticPr fontId="3"/>
  </si>
  <si>
    <t>高齢者施設等感染対策加算（Ⅱ）</t>
    <phoneticPr fontId="3"/>
  </si>
  <si>
    <t>感染対策向上加算又は外来感染対策向上加算に係る届出を行った医療機関等が行う院内感染対策に関する研修又は訓練に１年に１回以上参加している</t>
    <phoneticPr fontId="3"/>
  </si>
  <si>
    <t>協力医療機関等との間で、感染症（新興感染症を除く。）の発生時等の対応を取り決めるとともに、感染症の発生時等に、協力医療機関等と連携し適切に対応している</t>
    <phoneticPr fontId="3"/>
  </si>
  <si>
    <t>第二種協定指定医療機関との間で、新興感染症の発生時等の対応を行う体制を確保している</t>
    <phoneticPr fontId="3"/>
  </si>
  <si>
    <t>高齢者施設等感染対策加算（Ⅰ）</t>
    <phoneticPr fontId="3"/>
  </si>
  <si>
    <t>サービスの提供に当たって、必要な情報を活用していること。</t>
    <phoneticPr fontId="3"/>
  </si>
  <si>
    <t>利用者ごとのＡＤＬ値等の情報を「少なくとも３か月に１回」厚生労働省に提出</t>
    <phoneticPr fontId="3"/>
  </si>
  <si>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3"/>
  </si>
  <si>
    <t>利用開始時及び
利用中６月ごとに実施</t>
    <rPh sb="0" eb="2">
      <t>リヨウ</t>
    </rPh>
    <rPh sb="2" eb="5">
      <t>カイシジ</t>
    </rPh>
    <rPh sb="5" eb="6">
      <t>オヨ</t>
    </rPh>
    <rPh sb="8" eb="11">
      <t>リヨウチュウ</t>
    </rPh>
    <rPh sb="12" eb="13">
      <t>ツキ</t>
    </rPh>
    <rPh sb="16" eb="18">
      <t>ジッシ</t>
    </rPh>
    <phoneticPr fontId="3"/>
  </si>
  <si>
    <t>利用開始時および利用中６月ごとに利用者の口腔の健康状態について確認し情報を担当の介護支援専門員へ情報提供</t>
    <phoneticPr fontId="3"/>
  </si>
  <si>
    <t>１月に１回以上</t>
    <rPh sb="1" eb="2">
      <t>ツキ</t>
    </rPh>
    <rPh sb="4" eb="5">
      <t>カイ</t>
    </rPh>
    <rPh sb="5" eb="7">
      <t>イジョウ</t>
    </rPh>
    <phoneticPr fontId="3"/>
  </si>
  <si>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3"/>
  </si>
  <si>
    <t>口腔ケアマネジメント計画</t>
    <phoneticPr fontId="3"/>
  </si>
  <si>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3"/>
  </si>
  <si>
    <t>管理栄養士（当該事業所の従業者以外の管理栄養士を含む。）が、従業者に対する栄養ケアに係る技術的助言及び指導を月１回以上行っている</t>
    <phoneticPr fontId="3"/>
  </si>
  <si>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3"/>
  </si>
  <si>
    <t>生活機能の向上を目的とした個別サービス計画の作成及び計画に基づくサービス提供</t>
    <rPh sb="13" eb="15">
      <t>コベツ</t>
    </rPh>
    <rPh sb="19" eb="21">
      <t>ケイカク</t>
    </rPh>
    <rPh sb="36" eb="38">
      <t>テイキョウ</t>
    </rPh>
    <phoneticPr fontId="3"/>
  </si>
  <si>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3"/>
  </si>
  <si>
    <t>生活機能向上連携加算（Ⅱ）</t>
    <rPh sb="0" eb="2">
      <t>セイカツ</t>
    </rPh>
    <rPh sb="2" eb="4">
      <t>キノウ</t>
    </rPh>
    <rPh sb="4" eb="6">
      <t>コウジョウ</t>
    </rPh>
    <rPh sb="6" eb="8">
      <t>レンケイ</t>
    </rPh>
    <rPh sb="8" eb="10">
      <t>カサン</t>
    </rPh>
    <phoneticPr fontId="3"/>
  </si>
  <si>
    <t>当該計画に基づく初回のサービス提供が行われた日の属する月</t>
    <phoneticPr fontId="3"/>
  </si>
  <si>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3"/>
  </si>
  <si>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</si>
  <si>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個別に認知症の行動・心理症状の評価を計画的に行い、その評価に基づく値を測定し、認知症の行動・心理症状の予防等に資するチームケアを実施</t>
  </si>
  <si>
    <t>「認知症介護実践リーダー研修」を修了し、かつ、「認知症チームケア推進研修」修了した者を１名以上配置し、複数人の介護職員から成る認知症の行動・心理症状に対応するチームを組んでいる</t>
    <phoneticPr fontId="3"/>
  </si>
  <si>
    <t>入所者の総数のうち、周囲の者による日常生活に対する注意を必要とする認知症の者（日常生活自立度ランクⅡ以上の者である）の占める割合が５割以上であること。</t>
    <rPh sb="66" eb="67">
      <t>ワリ</t>
    </rPh>
    <phoneticPr fontId="3"/>
  </si>
  <si>
    <t>認知症チームケア推進加算（Ⅱ）</t>
    <rPh sb="0" eb="3">
      <t>ニンチショウ</t>
    </rPh>
    <rPh sb="8" eb="10">
      <t>スイシン</t>
    </rPh>
    <rPh sb="10" eb="12">
      <t>カサン</t>
    </rPh>
    <phoneticPr fontId="3"/>
  </si>
  <si>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3"/>
  </si>
  <si>
    <t>個別に認知症の行動・心理症状の評価を計画的に行い、その評価に基づく値を測定し、認知症の行動・心理症状の予防等に資するチームケアを実施</t>
    <phoneticPr fontId="3"/>
  </si>
  <si>
    <t>「認知症介護指導者養成研修」を修了し、かつ、「認知症チームケア推進研修」修了した者を１名以上配置し、複数人の介護職員から成る認知症の行動・心理症状に対応するチームを組んでいる</t>
    <phoneticPr fontId="3"/>
  </si>
  <si>
    <t>認知症チームケア推進加算（Ⅰ）</t>
    <rPh sb="0" eb="3">
      <t>ニンチショウ</t>
    </rPh>
    <rPh sb="8" eb="10">
      <t>スイシン</t>
    </rPh>
    <rPh sb="10" eb="12">
      <t>カサン</t>
    </rPh>
    <phoneticPr fontId="3"/>
  </si>
  <si>
    <t>認知症専門ケア加算（Ⅰ）・認知症チームケア推進加算を算定していない</t>
    <rPh sb="0" eb="3">
      <t>ニンチショウ</t>
    </rPh>
    <rPh sb="3" eb="5">
      <t>センモン</t>
    </rPh>
    <rPh sb="7" eb="9">
      <t>カサン</t>
    </rPh>
    <rPh sb="13" eb="16">
      <t>ニンチショウ</t>
    </rPh>
    <rPh sb="21" eb="23">
      <t>スイシン</t>
    </rPh>
    <rPh sb="23" eb="25">
      <t>カサン</t>
    </rPh>
    <rPh sb="26" eb="28">
      <t>サンテイ</t>
    </rPh>
    <phoneticPr fontId="3"/>
  </si>
  <si>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3"/>
  </si>
  <si>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3"/>
  </si>
  <si>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3"/>
  </si>
  <si>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3"/>
  </si>
  <si>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3"/>
  </si>
  <si>
    <t>認知症専門ケア加算（Ⅱ）・認知症チームケア推進加算を算定していない</t>
    <phoneticPr fontId="3"/>
  </si>
  <si>
    <t>従業者に対して認知症ケアに関する留意事項の伝達又は技術的指導に係る会議を定期的に開催</t>
    <phoneticPr fontId="3"/>
  </si>
  <si>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3"/>
  </si>
  <si>
    <t>利用者１人につき１回が限度</t>
    <rPh sb="0" eb="3">
      <t>リヨウシャ</t>
    </rPh>
    <rPh sb="4" eb="5">
      <t>ニン</t>
    </rPh>
    <rPh sb="9" eb="10">
      <t>カイ</t>
    </rPh>
    <rPh sb="11" eb="13">
      <t>ゲンド</t>
    </rPh>
    <phoneticPr fontId="3"/>
  </si>
  <si>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3"/>
  </si>
  <si>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3"/>
  </si>
  <si>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3"/>
  </si>
  <si>
    <t>別紙様式９</t>
    <phoneticPr fontId="3"/>
  </si>
  <si>
    <t>入居者が退所退居して医療機関に入院する場合、当該医療機関に対して、入居者を紹介するに当たっては、別紙様式９の文書に必要な事項を記載の上、当該医療機関に交付するとともに、交付した文書の写しを介護記録等に添付する</t>
    <phoneticPr fontId="3"/>
  </si>
  <si>
    <t>退所時情報提供加算</t>
    <rPh sb="0" eb="3">
      <t>タイショジ</t>
    </rPh>
    <rPh sb="3" eb="5">
      <t>ジョウホウ</t>
    </rPh>
    <rPh sb="5" eb="7">
      <t>テイキョウ</t>
    </rPh>
    <rPh sb="7" eb="9">
      <t>カサン</t>
    </rPh>
    <phoneticPr fontId="3"/>
  </si>
  <si>
    <t>算定日が属する月の前3月間において、次のいずれかに該当する者が１名以上であること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（十）留置カテーテルを使用している場合
（十一）インスリン注射を実施している場合</t>
    <rPh sb="0" eb="2">
      <t>サンテイ</t>
    </rPh>
    <rPh sb="2" eb="3">
      <t>ヒ</t>
    </rPh>
    <rPh sb="4" eb="5">
      <t>ゾク</t>
    </rPh>
    <rPh sb="7" eb="8">
      <t>ツキ</t>
    </rPh>
    <rPh sb="9" eb="10">
      <t>マエ</t>
    </rPh>
    <rPh sb="11" eb="12">
      <t>ツキ</t>
    </rPh>
    <rPh sb="12" eb="13">
      <t>カン</t>
    </rPh>
    <rPh sb="18" eb="19">
      <t>ツギ</t>
    </rPh>
    <rPh sb="25" eb="27">
      <t>ガイトウ</t>
    </rPh>
    <rPh sb="29" eb="30">
      <t>モノ</t>
    </rPh>
    <rPh sb="32" eb="33">
      <t>メイ</t>
    </rPh>
    <rPh sb="33" eb="35">
      <t>イジョウ</t>
    </rPh>
    <rPh sb="42" eb="43">
      <t>1</t>
    </rPh>
    <rPh sb="44" eb="46">
      <t>カクタン</t>
    </rPh>
    <rPh sb="46" eb="48">
      <t>キュウイン</t>
    </rPh>
    <rPh sb="49" eb="51">
      <t>ジッシ</t>
    </rPh>
    <rPh sb="55" eb="57">
      <t>ジョウタイ</t>
    </rPh>
    <rPh sb="59" eb="60">
      <t>2</t>
    </rPh>
    <rPh sb="61" eb="63">
      <t>コキュウ</t>
    </rPh>
    <rPh sb="63" eb="65">
      <t>ショウガイ</t>
    </rPh>
    <rPh sb="65" eb="66">
      <t>トウ</t>
    </rPh>
    <rPh sb="69" eb="71">
      <t>ジンコウ</t>
    </rPh>
    <rPh sb="71" eb="73">
      <t>コキュウ</t>
    </rPh>
    <rPh sb="85" eb="86">
      <t>3</t>
    </rPh>
    <rPh sb="87" eb="89">
      <t>チュウシン</t>
    </rPh>
    <rPh sb="89" eb="91">
      <t>ジョウミャク</t>
    </rPh>
    <rPh sb="91" eb="93">
      <t>チュウシャ</t>
    </rPh>
    <rPh sb="94" eb="96">
      <t>ジッシ</t>
    </rPh>
    <rPh sb="100" eb="102">
      <t>ジョウタイ</t>
    </rPh>
    <rPh sb="104" eb="105">
      <t>4</t>
    </rPh>
    <rPh sb="106" eb="108">
      <t>ジンコウ</t>
    </rPh>
    <rPh sb="108" eb="110">
      <t>ジンゾウ</t>
    </rPh>
    <rPh sb="111" eb="113">
      <t>ジッシ</t>
    </rPh>
    <rPh sb="117" eb="119">
      <t>ジョウタイ</t>
    </rPh>
    <rPh sb="121" eb="122">
      <t>5</t>
    </rPh>
    <rPh sb="123" eb="125">
      <t>ジュウトク</t>
    </rPh>
    <rPh sb="126" eb="129">
      <t>シンキノウ</t>
    </rPh>
    <rPh sb="129" eb="131">
      <t>ショウガイ</t>
    </rPh>
    <rPh sb="132" eb="134">
      <t>コキュウ</t>
    </rPh>
    <rPh sb="134" eb="136">
      <t>ショウガイ</t>
    </rPh>
    <rPh sb="136" eb="137">
      <t>トウ</t>
    </rPh>
    <rPh sb="140" eb="142">
      <t>ジョウジ</t>
    </rPh>
    <rPh sb="146" eb="148">
      <t>ソクテイ</t>
    </rPh>
    <rPh sb="149" eb="151">
      <t>ジッシ</t>
    </rPh>
    <rPh sb="155" eb="157">
      <t>ジョウタイ</t>
    </rPh>
    <rPh sb="159" eb="160">
      <t>6</t>
    </rPh>
    <rPh sb="161" eb="163">
      <t>ジンコウ</t>
    </rPh>
    <rPh sb="163" eb="165">
      <t>ボウコウ</t>
    </rPh>
    <rPh sb="165" eb="166">
      <t>マタ</t>
    </rPh>
    <rPh sb="167" eb="169">
      <t>ジンコウ</t>
    </rPh>
    <rPh sb="169" eb="171">
      <t>コウモン</t>
    </rPh>
    <rPh sb="172" eb="174">
      <t>ショチ</t>
    </rPh>
    <rPh sb="175" eb="177">
      <t>ジッシ</t>
    </rPh>
    <rPh sb="181" eb="183">
      <t>ジョウタイ</t>
    </rPh>
    <rPh sb="185" eb="186">
      <t>7</t>
    </rPh>
    <rPh sb="211" eb="212">
      <t>8</t>
    </rPh>
    <rPh sb="213" eb="215">
      <t>ジョクソウ</t>
    </rPh>
    <rPh sb="216" eb="217">
      <t>タイ</t>
    </rPh>
    <rPh sb="219" eb="221">
      <t>チリョウ</t>
    </rPh>
    <rPh sb="222" eb="224">
      <t>ジッシ</t>
    </rPh>
    <rPh sb="228" eb="230">
      <t>ジョウタイ</t>
    </rPh>
    <rPh sb="232" eb="233">
      <t>9</t>
    </rPh>
    <rPh sb="234" eb="236">
      <t>キカン</t>
    </rPh>
    <rPh sb="236" eb="238">
      <t>セッカイ</t>
    </rPh>
    <rPh sb="239" eb="240">
      <t>オコナ</t>
    </rPh>
    <rPh sb="245" eb="247">
      <t>ジョウタイ</t>
    </rPh>
    <rPh sb="249" eb="250">
      <t>ジュウ</t>
    </rPh>
    <rPh sb="251" eb="253">
      <t>リュウチ</t>
    </rPh>
    <rPh sb="259" eb="261">
      <t>シヨウ</t>
    </rPh>
    <rPh sb="265" eb="267">
      <t>バアイ</t>
    </rPh>
    <rPh sb="269" eb="271">
      <t>ジュウイチ</t>
    </rPh>
    <rPh sb="277" eb="279">
      <t>チュウシャ</t>
    </rPh>
    <phoneticPr fontId="3"/>
  </si>
  <si>
    <t>医療連携体制加算（Ⅰ）イ、ロ又はハのいずれかを算定していること。</t>
    <rPh sb="0" eb="2">
      <t>イリョウ</t>
    </rPh>
    <rPh sb="2" eb="4">
      <t>レンケイ</t>
    </rPh>
    <rPh sb="4" eb="6">
      <t>タイセイ</t>
    </rPh>
    <rPh sb="6" eb="8">
      <t>カサン</t>
    </rPh>
    <rPh sb="14" eb="15">
      <t>マタ</t>
    </rPh>
    <rPh sb="23" eb="25">
      <t>サンテイ</t>
    </rPh>
    <phoneticPr fontId="3"/>
  </si>
  <si>
    <t>医療連携体制加算（Ⅱ）</t>
    <rPh sb="0" eb="2">
      <t>イリョウ</t>
    </rPh>
    <rPh sb="2" eb="4">
      <t>レンケイ</t>
    </rPh>
    <rPh sb="4" eb="6">
      <t>タイセイ</t>
    </rPh>
    <rPh sb="6" eb="8">
      <t>カサン</t>
    </rPh>
    <phoneticPr fontId="3"/>
  </si>
  <si>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3"/>
  </si>
  <si>
    <t>重度化した場合の対応に係る指針を定め、入居の際に、利用者又はその家族等に対して、当該指針の内容を説明し、同意を得ていること</t>
    <phoneticPr fontId="3"/>
  </si>
  <si>
    <t>看護師による24時間連絡できる体制を確保していること</t>
    <rPh sb="0" eb="3">
      <t>カンゴシ</t>
    </rPh>
    <rPh sb="8" eb="10">
      <t>ジカン</t>
    </rPh>
    <rPh sb="10" eb="12">
      <t>レンラク</t>
    </rPh>
    <rPh sb="15" eb="17">
      <t>タイセイ</t>
    </rPh>
    <rPh sb="18" eb="20">
      <t>カクホ</t>
    </rPh>
    <phoneticPr fontId="3"/>
  </si>
  <si>
    <t>事業所の職員として又は病院、診療所若しくは指定訪問看護ステーションとの連携により、看護師を一名以上確保していること。</t>
    <rPh sb="0" eb="3">
      <t>ジギョウショ</t>
    </rPh>
    <rPh sb="4" eb="6">
      <t>ショクイン</t>
    </rPh>
    <rPh sb="9" eb="10">
      <t>マタ</t>
    </rPh>
    <rPh sb="11" eb="13">
      <t>ビョウイン</t>
    </rPh>
    <rPh sb="14" eb="17">
      <t>シンリョウジョ</t>
    </rPh>
    <rPh sb="17" eb="18">
      <t>モ</t>
    </rPh>
    <rPh sb="21" eb="23">
      <t>シテイ</t>
    </rPh>
    <rPh sb="23" eb="25">
      <t>ホウモン</t>
    </rPh>
    <rPh sb="25" eb="27">
      <t>カンゴ</t>
    </rPh>
    <rPh sb="35" eb="37">
      <t>レンケイ</t>
    </rPh>
    <rPh sb="41" eb="44">
      <t>カンゴシ</t>
    </rPh>
    <rPh sb="45" eb="46">
      <t>イチ</t>
    </rPh>
    <rPh sb="46" eb="47">
      <t>メイ</t>
    </rPh>
    <rPh sb="47" eb="49">
      <t>イジョウ</t>
    </rPh>
    <rPh sb="49" eb="51">
      <t>カクホ</t>
    </rPh>
    <phoneticPr fontId="3"/>
  </si>
  <si>
    <t>医療連携体制加算
（Ⅰ）ハ</t>
    <rPh sb="0" eb="2">
      <t>イリョウ</t>
    </rPh>
    <rPh sb="2" eb="4">
      <t>レンケイ</t>
    </rPh>
    <rPh sb="4" eb="6">
      <t>タイセイ</t>
    </rPh>
    <rPh sb="6" eb="8">
      <t>カサン</t>
    </rPh>
    <phoneticPr fontId="3"/>
  </si>
  <si>
    <t>事業所の職員である看護職員又は病院、診療所若しくは指定訪問看護ステーションの看護師との連携により、二十四時間連絡できる体制を確保していること。ただし、（１）により配置している看護職員が准看護師のみである場合には、病院、診療所又は指定訪問看護ステーションの看護師により、二十四時間連絡できる体制を確保していること。</t>
    <phoneticPr fontId="3"/>
  </si>
  <si>
    <t>事業所の職員として看護職員を常勤換算方法で一名以上配置していること。</t>
    <rPh sb="0" eb="3">
      <t>ジギョウショ</t>
    </rPh>
    <rPh sb="4" eb="6">
      <t>ショクイン</t>
    </rPh>
    <rPh sb="9" eb="11">
      <t>カンゴ</t>
    </rPh>
    <rPh sb="11" eb="13">
      <t>ショクイン</t>
    </rPh>
    <rPh sb="14" eb="16">
      <t>ジョウキン</t>
    </rPh>
    <rPh sb="16" eb="18">
      <t>カンサン</t>
    </rPh>
    <rPh sb="18" eb="20">
      <t>ホウホウ</t>
    </rPh>
    <rPh sb="21" eb="22">
      <t>イチ</t>
    </rPh>
    <rPh sb="22" eb="23">
      <t>メイ</t>
    </rPh>
    <rPh sb="23" eb="25">
      <t>イジョウ</t>
    </rPh>
    <rPh sb="25" eb="27">
      <t>ハイチ</t>
    </rPh>
    <phoneticPr fontId="3"/>
  </si>
  <si>
    <t>医療連携体制加算
（Ⅰ）ロ</t>
    <rPh sb="0" eb="2">
      <t>イリョウ</t>
    </rPh>
    <rPh sb="2" eb="4">
      <t>レンケイ</t>
    </rPh>
    <rPh sb="4" eb="6">
      <t>タイセイ</t>
    </rPh>
    <rPh sb="6" eb="8">
      <t>カサン</t>
    </rPh>
    <phoneticPr fontId="3"/>
  </si>
  <si>
    <t>事業所の職員である看護師又は病院、診療所若しくは指定訪問看護ステーションの看護師との連携により、二十四時間連絡できる体制を確保していること。</t>
    <phoneticPr fontId="3"/>
  </si>
  <si>
    <t>事業所の職員として看護師を常勤換算方法で一名以上配置していること。</t>
    <rPh sb="0" eb="3">
      <t>ジギョウショ</t>
    </rPh>
    <rPh sb="4" eb="6">
      <t>ショクイン</t>
    </rPh>
    <rPh sb="9" eb="12">
      <t>カンゴシ</t>
    </rPh>
    <rPh sb="13" eb="15">
      <t>ジョウキン</t>
    </rPh>
    <rPh sb="15" eb="17">
      <t>カンサン</t>
    </rPh>
    <rPh sb="17" eb="19">
      <t>ホウホウ</t>
    </rPh>
    <rPh sb="20" eb="21">
      <t>イチ</t>
    </rPh>
    <rPh sb="21" eb="22">
      <t>メイ</t>
    </rPh>
    <rPh sb="22" eb="24">
      <t>イジョウ</t>
    </rPh>
    <rPh sb="24" eb="26">
      <t>ハイチ</t>
    </rPh>
    <phoneticPr fontId="3"/>
  </si>
  <si>
    <t>医療連携体制加算
（Ⅰ）イ</t>
    <rPh sb="0" eb="2">
      <t>イリョウ</t>
    </rPh>
    <rPh sb="2" eb="4">
      <t>レンケイ</t>
    </rPh>
    <rPh sb="4" eb="6">
      <t>タイセイ</t>
    </rPh>
    <rPh sb="6" eb="8">
      <t>カサン</t>
    </rPh>
    <phoneticPr fontId="3"/>
  </si>
  <si>
    <t>地域密着型サービス基準第１０５条第３項に規定する届出として当該要件を満たす医療機関の情報を熊本市に届け出ている。（１年に1回以上）</t>
    <phoneticPr fontId="3"/>
  </si>
  <si>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3"/>
  </si>
  <si>
    <t>協力医療機関連携加算（Ⅱ）</t>
    <rPh sb="0" eb="6">
      <t>キョウリョクイリョウキカン</t>
    </rPh>
    <rPh sb="6" eb="8">
      <t>レンケイ</t>
    </rPh>
    <phoneticPr fontId="3"/>
  </si>
  <si>
    <t xml:space="preserve">地域密着型サービス基準第１０５条第３項に規定する届出として医療機関の情報を熊本市に届け出ている。（１年に1回以上）
</t>
    <rPh sb="0" eb="5">
      <t>チイキミッチャクガタ</t>
    </rPh>
    <rPh sb="37" eb="40">
      <t>クマモトシ</t>
    </rPh>
    <rPh sb="43" eb="44">
      <t>デ</t>
    </rPh>
    <rPh sb="50" eb="51">
      <t>ネン</t>
    </rPh>
    <rPh sb="53" eb="54">
      <t>カイ</t>
    </rPh>
    <rPh sb="54" eb="56">
      <t>イジョウ</t>
    </rPh>
    <phoneticPr fontId="3"/>
  </si>
  <si>
    <t>協力医療機関が　② 当該認知症対応型共同生活介護事業者からの診療の求めがあった場合において、診療を行う体制を常時確保している</t>
    <rPh sb="0" eb="6">
      <t>キョウリョクイリョウキカン</t>
    </rPh>
    <rPh sb="10" eb="12">
      <t>トウガイ</t>
    </rPh>
    <rPh sb="12" eb="18">
      <t>ニンチショウタイオウガタ</t>
    </rPh>
    <rPh sb="18" eb="24">
      <t>キョウドウセイカツカイゴ</t>
    </rPh>
    <rPh sb="24" eb="27">
      <t>ジギョウシャ</t>
    </rPh>
    <phoneticPr fontId="3"/>
  </si>
  <si>
    <t>協力医療機関が　①利用者の病状が急変した場合等において、医師又は看護職員が相談対応を行う体制を常時確保している</t>
    <rPh sb="0" eb="6">
      <t>キョウリョクイリョウキカン</t>
    </rPh>
    <rPh sb="9" eb="11">
      <t>リヨウ</t>
    </rPh>
    <phoneticPr fontId="3"/>
  </si>
  <si>
    <t>入居者の病歴等の情報共有や急変時等における対応の確認等を行う会議を定期的（概ね月に1回以上※情報が随時確認できる体制の場合は年に3回以上）に開催</t>
    <rPh sb="1" eb="2">
      <t>キョ</t>
    </rPh>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3"/>
  </si>
  <si>
    <t>協力医療機関連携加算（Ⅰ）</t>
    <rPh sb="0" eb="6">
      <t>キョウリョクイリョウキカン</t>
    </rPh>
    <rPh sb="6" eb="8">
      <t>レンケイ</t>
    </rPh>
    <phoneticPr fontId="3"/>
  </si>
  <si>
    <t>過去３月間（ただし日常生活自立度のランクⅢ、Ⅳ又はＭに該当する者の場合は過去１月間）の間に、当該事業所に入居したことがない</t>
    <phoneticPr fontId="3"/>
  </si>
  <si>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3"/>
  </si>
  <si>
    <t>医療連携体制加算を算定している</t>
    <rPh sb="0" eb="2">
      <t>イリョウ</t>
    </rPh>
    <rPh sb="2" eb="4">
      <t>レンケイ</t>
    </rPh>
    <rPh sb="4" eb="6">
      <t>タイセイ</t>
    </rPh>
    <rPh sb="6" eb="8">
      <t>カサン</t>
    </rPh>
    <rPh sb="9" eb="11">
      <t>サンテイ</t>
    </rPh>
    <phoneticPr fontId="3"/>
  </si>
  <si>
    <t>死亡日</t>
    <rPh sb="0" eb="3">
      <t>シボウビ</t>
    </rPh>
    <phoneticPr fontId="3"/>
  </si>
  <si>
    <t>死亡日の前日及び前々日</t>
    <rPh sb="0" eb="3">
      <t>シボウビ</t>
    </rPh>
    <rPh sb="4" eb="6">
      <t>ゼンジツ</t>
    </rPh>
    <rPh sb="6" eb="7">
      <t>オヨ</t>
    </rPh>
    <rPh sb="8" eb="11">
      <t>ゼンゼンジツ</t>
    </rPh>
    <phoneticPr fontId="3"/>
  </si>
  <si>
    <t>死亡日以前４日以上30日以下</t>
    <rPh sb="0" eb="2">
      <t>シボウ</t>
    </rPh>
    <rPh sb="2" eb="3">
      <t>ヒ</t>
    </rPh>
    <rPh sb="3" eb="5">
      <t>イゼン</t>
    </rPh>
    <rPh sb="6" eb="7">
      <t>ニチ</t>
    </rPh>
    <rPh sb="7" eb="9">
      <t>イジョウ</t>
    </rPh>
    <rPh sb="11" eb="12">
      <t>ニチ</t>
    </rPh>
    <rPh sb="12" eb="14">
      <t>イカ</t>
    </rPh>
    <phoneticPr fontId="3"/>
  </si>
  <si>
    <t>死亡日以前31日以上45日以下</t>
    <rPh sb="0" eb="3">
      <t>シボウヒ</t>
    </rPh>
    <rPh sb="3" eb="5">
      <t>イゼン</t>
    </rPh>
    <rPh sb="7" eb="8">
      <t>ニチ</t>
    </rPh>
    <rPh sb="8" eb="10">
      <t>イジョウ</t>
    </rPh>
    <rPh sb="12" eb="13">
      <t>ニチ</t>
    </rPh>
    <rPh sb="13" eb="15">
      <t>イカ</t>
    </rPh>
    <phoneticPr fontId="3"/>
  </si>
  <si>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3"/>
  </si>
  <si>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3"/>
  </si>
  <si>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3"/>
  </si>
  <si>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3"/>
  </si>
  <si>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3"/>
  </si>
  <si>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3"/>
  </si>
  <si>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3"/>
  </si>
  <si>
    <t>看取りに関する指針</t>
    <phoneticPr fontId="3"/>
  </si>
  <si>
    <t>看取りに関する指針を定め、入居の際に、利用者又は家族等に指針の内容を説明し、同意を得ている</t>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3"/>
  </si>
  <si>
    <t>上記について、あらかじめ利用者に説明を行っている</t>
    <rPh sb="0" eb="2">
      <t>ジョウキ</t>
    </rPh>
    <rPh sb="12" eb="15">
      <t>リヨウシャ</t>
    </rPh>
    <rPh sb="16" eb="18">
      <t>セツメイ</t>
    </rPh>
    <rPh sb="19" eb="20">
      <t>オコナ</t>
    </rPh>
    <phoneticPr fontId="3"/>
  </si>
  <si>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3"/>
  </si>
  <si>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3"/>
  </si>
  <si>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3"/>
  </si>
  <si>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3"/>
  </si>
  <si>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3"/>
  </si>
  <si>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3"/>
  </si>
  <si>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3"/>
  </si>
  <si>
    <t>「利用者の安全並びに介護サービスの質の確保及び職員の負担軽減に資する方策を検討するための委員会」は、テレビ電話装置等を活用して行うことができる。この際、個人情報保護委員会・厚生労働省「医療・介護関係事業者における個人情報の適切な取扱いのためのガイダンス」、厚生労働省「医療情報システムの安全管理に関するガイドライン」等を遵守する</t>
    <phoneticPr fontId="3"/>
  </si>
  <si>
    <t>利用者がベッドから離れようとしている状態又は離れたことを感知できるセンサーであり、当該センサーから得られた情報を外部通信機能により職員に通報できる利用者の見守りに資する機器を使用する場合、次の要件を満たす時には必要となる介護従事者の数が0.9を加えた数以上
ａ　利用者の10分の１以上の数の見守り機器の設置する
ｂ　「利用者の安全並びに介護サービスの質の確保及び職員の負担軽減に資する方策を検討するための委員会」は、３か月に１回以上行うこととする。</t>
    <rPh sb="87" eb="89">
      <t>シヨウ</t>
    </rPh>
    <rPh sb="91" eb="93">
      <t>バアイ</t>
    </rPh>
    <rPh sb="102" eb="103">
      <t>トキ</t>
    </rPh>
    <phoneticPr fontId="3"/>
  </si>
  <si>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3"/>
  </si>
  <si>
    <t>以下のいずれかであること</t>
    <rPh sb="0" eb="2">
      <t>イカ</t>
    </rPh>
    <phoneticPr fontId="3"/>
  </si>
  <si>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3"/>
  </si>
  <si>
    <t>認知症対応型共同生活介護費(Ⅱ)又は短期利用認知症対応型共同生活介護費(Ⅱ)を算定していること。</t>
    <rPh sb="22" eb="25">
      <t>ニン</t>
    </rPh>
    <rPh sb="25" eb="27">
      <t>タイオウ</t>
    </rPh>
    <rPh sb="27" eb="28">
      <t>ガタ</t>
    </rPh>
    <phoneticPr fontId="3"/>
  </si>
  <si>
    <t>利用者がベッドから離れようとしている状態又は離れたことを感知できるセンサーであり、当該センサーから得られた情報を外部通信機能により職員に通報できる利用者の見守りに資する機器を使用する場合、次の要件を満たす時には１の共同生活住居につき必要となる介護従事者の数が0.9を加えた数以上
ａ　利用者の10分の１以上の数の見守り機器の設置する
ｂ　「利用者の安全並びに介護サービスの質の確保及び職員の負担軽減に資する方策を検討するための委員会」は、３か月に１回以上行うこととする。</t>
    <rPh sb="87" eb="89">
      <t>シヨウ</t>
    </rPh>
    <rPh sb="91" eb="93">
      <t>バアイ</t>
    </rPh>
    <rPh sb="102" eb="103">
      <t>トキ</t>
    </rPh>
    <rPh sb="107" eb="113">
      <t>キョウドウセイカツジュウキョ</t>
    </rPh>
    <phoneticPr fontId="3"/>
  </si>
  <si>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3"/>
  </si>
  <si>
    <t>認知症対応型共同生活介護費(Ⅰ)又は短期利用認知症対応型共同生活介護費(Ⅰ)を算定していること。</t>
    <rPh sb="22" eb="25">
      <t>ニン</t>
    </rPh>
    <rPh sb="25" eb="28">
      <t>タイオウガタ</t>
    </rPh>
    <phoneticPr fontId="3"/>
  </si>
  <si>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3"/>
  </si>
  <si>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3"/>
  </si>
  <si>
    <t>３ユニットで夜勤を行う職員の員数を２人以上とする場合</t>
    <phoneticPr fontId="3"/>
  </si>
  <si>
    <t>従業者に対し、業務継続計画について周知するとともに、必要な研修及び訓練を定期的に実施していない
※減算算定の対象要件ではない</t>
    <rPh sb="49" eb="51">
      <t>ゲンサン</t>
    </rPh>
    <rPh sb="51" eb="53">
      <t>サンテイ</t>
    </rPh>
    <rPh sb="54" eb="56">
      <t>タイショウ</t>
    </rPh>
    <rPh sb="56" eb="58">
      <t>ヨウケン</t>
    </rPh>
    <phoneticPr fontId="3"/>
  </si>
  <si>
    <t>業務継続計画を策定していない
※経過措置としてR7.3.31までは感染症の予防及びまん延防止のための指針及び非常災害に関する具体的計画を策定している場合は減算しない</t>
    <rPh sb="0" eb="4">
      <t>ギョウムケイゾク</t>
    </rPh>
    <rPh sb="4" eb="6">
      <t>ケイカク</t>
    </rPh>
    <rPh sb="16" eb="20">
      <t>ケイカソチ</t>
    </rPh>
    <rPh sb="33" eb="36">
      <t>カンセンショウ</t>
    </rPh>
    <rPh sb="37" eb="39">
      <t>ヨボウ</t>
    </rPh>
    <rPh sb="39" eb="40">
      <t>オヨ</t>
    </rPh>
    <rPh sb="43" eb="44">
      <t>エン</t>
    </rPh>
    <rPh sb="44" eb="46">
      <t>ボウシ</t>
    </rPh>
    <rPh sb="50" eb="52">
      <t>シシン</t>
    </rPh>
    <rPh sb="52" eb="53">
      <t>オヨ</t>
    </rPh>
    <rPh sb="54" eb="58">
      <t>ヒジョウサイガイ</t>
    </rPh>
    <rPh sb="59" eb="60">
      <t>カン</t>
    </rPh>
    <rPh sb="62" eb="65">
      <t>グタイテキ</t>
    </rPh>
    <rPh sb="65" eb="67">
      <t>ケイカク</t>
    </rPh>
    <rPh sb="68" eb="70">
      <t>サクテイ</t>
    </rPh>
    <rPh sb="74" eb="76">
      <t>バアイ</t>
    </rPh>
    <rPh sb="77" eb="79">
      <t>ゲンサン</t>
    </rPh>
    <phoneticPr fontId="3"/>
  </si>
  <si>
    <t>高齢者虐待防止措置を適切に実施するための担当者を置いていない</t>
    <phoneticPr fontId="3"/>
  </si>
  <si>
    <t>介護職員その他の従業者に対し、高齢者虐待防止のための研修を定期的（年2回以上）に実施していない</t>
    <rPh sb="33" eb="34">
      <t>ネン</t>
    </rPh>
    <rPh sb="35" eb="38">
      <t>カイイジョウ</t>
    </rPh>
    <phoneticPr fontId="3"/>
  </si>
  <si>
    <t>高齢者虐待の防止のための指針を整備をしていない</t>
    <phoneticPr fontId="3"/>
  </si>
  <si>
    <t>高齢者虐待防止のための対策を検討する委員会を定期的に開催していない</t>
    <phoneticPr fontId="3"/>
  </si>
  <si>
    <t>未実施</t>
  </si>
  <si>
    <t>介護職員その他の従業者に対し、身体的拘束等の適正化のための研修を定期的に実施(年２回以上、新規採用時)</t>
    <phoneticPr fontId="3"/>
  </si>
  <si>
    <t>身体的拘束等の適正化のための指針を整備</t>
  </si>
  <si>
    <t>身体的拘束等の適正化のための対策を検討する委員会を３月に１回以上開催するとともに、その結果について、介護職員その他の従業者に周知徹底を図る</t>
    <phoneticPr fontId="3"/>
  </si>
  <si>
    <t>身体的拘束等を行う場合には、その態様及び時間、その際の入院患者の心身の状況並びに緊急やむを得ない理由を記録</t>
  </si>
  <si>
    <t>身体拘束廃止未実施減算
※短期利用居宅介護費については令和７年３月３１日までの間は適用しない</t>
    <phoneticPr fontId="3"/>
  </si>
  <si>
    <t>従業員の員数の基準を満たしている</t>
    <phoneticPr fontId="3"/>
  </si>
  <si>
    <t>認知症介護実務者研修のうち「専門課程」、認知症介護実践研修のうち「実践リーダー研修」若しくは「認知症介護実践リーダー研修」又は認知症介護指導者養成研修を修了している者</t>
    <rPh sb="61" eb="62">
      <t>マタ</t>
    </rPh>
    <phoneticPr fontId="3"/>
  </si>
  <si>
    <t>短期利用認知症対応型共同生活介護を行うに当たって、十分な知識を有する従業者が確保されている</t>
    <phoneticPr fontId="3"/>
  </si>
  <si>
    <t>利用の開始に当たって、あらかじめ３０日以内の利用期間を定めている</t>
    <phoneticPr fontId="3"/>
  </si>
  <si>
    <t>一の共同生活住居において、短期利用認知症対応型共同生活介護を受ける利用者の数は一名である</t>
    <phoneticPr fontId="3"/>
  </si>
  <si>
    <t>定員の範囲内で、空いている居室等を利用するもの</t>
    <phoneticPr fontId="3"/>
  </si>
  <si>
    <t>当該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三年以上の経験を有する</t>
    <phoneticPr fontId="3"/>
  </si>
  <si>
    <t>短期利用居宅介護費</t>
    <rPh sb="0" eb="2">
      <t>タンキ</t>
    </rPh>
    <rPh sb="2" eb="4">
      <t>リヨウ</t>
    </rPh>
    <rPh sb="4" eb="6">
      <t>キョタク</t>
    </rPh>
    <rPh sb="6" eb="8">
      <t>カイゴ</t>
    </rPh>
    <rPh sb="8" eb="9">
      <t>ヒ</t>
    </rPh>
    <phoneticPr fontId="3"/>
  </si>
  <si>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3"/>
  </si>
  <si>
    <t>夜勤の勤務条件に関する基準を満たさない場合</t>
    <phoneticPr fontId="3"/>
  </si>
  <si>
    <t>認知症対応型共同生活介護</t>
    <phoneticPr fontId="3"/>
  </si>
  <si>
    <t>認知症対応型共同生活介護自己点検シート</t>
    <rPh sb="0" eb="3">
      <t>ニンチショウ</t>
    </rPh>
    <rPh sb="3" eb="6">
      <t>タイオウガタ</t>
    </rPh>
    <rPh sb="6" eb="8">
      <t>キョウドウ</t>
    </rPh>
    <rPh sb="8" eb="10">
      <t>セイカツ</t>
    </rPh>
    <rPh sb="10" eb="12">
      <t>カイゴ</t>
    </rPh>
    <rPh sb="12" eb="14">
      <t>ジコ</t>
    </rPh>
    <rPh sb="14" eb="16">
      <t>テンケン</t>
    </rPh>
    <phoneticPr fontId="3"/>
  </si>
  <si>
    <t>令和５年度</t>
    <rPh sb="0" eb="2">
      <t>レイワ</t>
    </rPh>
    <rPh sb="3" eb="5">
      <t>ネンド</t>
    </rPh>
    <rPh sb="4" eb="5">
      <t>ド</t>
    </rPh>
    <phoneticPr fontId="3"/>
  </si>
  <si>
    <t>令和５年度</t>
    <rPh sb="0" eb="2">
      <t>レイワ</t>
    </rPh>
    <rPh sb="3" eb="5">
      <t>ネンド</t>
    </rPh>
    <phoneticPr fontId="3"/>
  </si>
  <si>
    <t>Ｒ４年度実績（年　　　　回）</t>
    <rPh sb="2" eb="4">
      <t>ネンド</t>
    </rPh>
    <rPh sb="4" eb="6">
      <t>ジッセキ</t>
    </rPh>
    <rPh sb="7" eb="8">
      <t>ネン</t>
    </rPh>
    <rPh sb="12" eb="13">
      <t>カイ</t>
    </rPh>
    <phoneticPr fontId="3"/>
  </si>
  <si>
    <t>R５年度予定（年　　　　回）</t>
    <rPh sb="2" eb="4">
      <t>ネンド</t>
    </rPh>
    <rPh sb="4" eb="6">
      <t>ヨテイ</t>
    </rPh>
    <rPh sb="7" eb="8">
      <t>ネン</t>
    </rPh>
    <rPh sb="12" eb="13">
      <t>カイ</t>
    </rPh>
    <phoneticPr fontId="3"/>
  </si>
  <si>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3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</si>
  <si>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3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</si>
  <si>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</si>
  <si>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（宿直   ･･･</t>
    <rPh sb="1" eb="3">
      <t>シュクチョク</t>
    </rPh>
    <phoneticPr fontId="33"/>
  </si>
  <si>
    <t>(11)</t>
    <phoneticPr fontId="33"/>
  </si>
  <si>
    <t>(6) 日中／夜間及び深夜の時間帯の区分</t>
    <rPh sb="4" eb="6">
      <t>ニッチュウ</t>
    </rPh>
    <rPh sb="7" eb="9">
      <t>ヤカン</t>
    </rPh>
    <rPh sb="9" eb="10">
      <t>オヨ</t>
    </rPh>
    <rPh sb="11" eb="13">
      <t>シンヤ</t>
    </rPh>
    <rPh sb="14" eb="17">
      <t>ジカンタイ</t>
    </rPh>
    <rPh sb="18" eb="20">
      <t>クブン</t>
    </rPh>
    <phoneticPr fontId="33"/>
  </si>
  <si>
    <t>(5) 事業所の共同生活住居（ユニット）数</t>
    <rPh sb="4" eb="7">
      <t>ジギョウショ</t>
    </rPh>
    <rPh sb="8" eb="10">
      <t>キョウドウ</t>
    </rPh>
    <rPh sb="10" eb="12">
      <t>セイカツ</t>
    </rPh>
    <rPh sb="12" eb="14">
      <t>ジュウキョ</t>
    </rPh>
    <rPh sb="20" eb="21">
      <t>スウ</t>
    </rPh>
    <phoneticPr fontId="33"/>
  </si>
  <si>
    <t>（前年度の平均値または推定数）</t>
    <rPh sb="1" eb="4">
      <t>ゼンネンド</t>
    </rPh>
    <rPh sb="5" eb="8">
      <t>ヘイキンチ</t>
    </rPh>
    <rPh sb="11" eb="14">
      <t>スイテイスウ</t>
    </rPh>
    <phoneticPr fontId="33"/>
  </si>
  <si>
    <t>(4) 利用者数</t>
    <rPh sb="4" eb="7">
      <t>リヨウシャ</t>
    </rPh>
    <rPh sb="7" eb="8">
      <t>スウ</t>
    </rPh>
    <phoneticPr fontId="33"/>
  </si>
  <si>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3"/>
  </si>
  <si>
    <t>予定</t>
  </si>
  <si>
    <t>(2)</t>
    <phoneticPr fontId="33"/>
  </si>
  <si>
    <t>４週</t>
  </si>
  <si>
    <t>○○○○</t>
    <phoneticPr fontId="33"/>
  </si>
  <si>
    <t>（標準様式1）</t>
    <rPh sb="1" eb="3">
      <t>ヒョウジュン</t>
    </rPh>
    <rPh sb="3" eb="5">
      <t>ヨウシキ</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</si>
  <si>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3"/>
  </si>
  <si>
    <t>・シフト記号が足りない場合は、適宜、行を追加してください。</t>
    <rPh sb="4" eb="6">
      <t>キゴウ</t>
    </rPh>
    <rPh sb="7" eb="8">
      <t>タ</t>
    </rPh>
    <rPh sb="11" eb="13">
      <t>バアイ</t>
    </rPh>
    <rPh sb="15" eb="17">
      <t>テキギ</t>
    </rPh>
    <rPh sb="18" eb="19">
      <t>ギョウ</t>
    </rPh>
    <rPh sb="20" eb="22">
      <t>ツイカ</t>
    </rPh>
    <phoneticPr fontId="3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</si>
  <si>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3"/>
  </si>
  <si>
    <t>・職種ごとの勤務時間を「○：○○～○：○○」と表記することが困難な場合は、No18～33を活用し、勤務時間数のみを入力してください。</t>
    <rPh sb="45" eb="47">
      <t>カツヨウ</t>
    </rPh>
    <phoneticPr fontId="33"/>
  </si>
  <si>
    <t>1日に2回勤務する場合</t>
    <phoneticPr fontId="33"/>
  </si>
  <si>
    <t>-</t>
  </si>
  <si>
    <t>ai</t>
    <phoneticPr fontId="33"/>
  </si>
  <si>
    <t>ah</t>
    <phoneticPr fontId="33"/>
  </si>
  <si>
    <t>1日に2回勤務する場合</t>
    <rPh sb="1" eb="2">
      <t>ニチ</t>
    </rPh>
    <rPh sb="4" eb="5">
      <t>カイ</t>
    </rPh>
    <rPh sb="5" eb="7">
      <t>キンム</t>
    </rPh>
    <rPh sb="9" eb="11">
      <t>バアイ</t>
    </rPh>
    <phoneticPr fontId="33"/>
  </si>
  <si>
    <t>終了時刻</t>
    <rPh sb="0" eb="2">
      <t>シュウリョウ</t>
    </rPh>
    <rPh sb="2" eb="4">
      <t>ジコク</t>
    </rPh>
    <phoneticPr fontId="33"/>
  </si>
  <si>
    <t>開始時刻</t>
    <rPh sb="0" eb="2">
      <t>カイシ</t>
    </rPh>
    <rPh sb="2" eb="4">
      <t>ジコク</t>
    </rPh>
    <phoneticPr fontId="33"/>
  </si>
  <si>
    <t>終業時刻</t>
    <rPh sb="0" eb="2">
      <t>シュウギョウ</t>
    </rPh>
    <rPh sb="2" eb="4">
      <t>ジコク</t>
    </rPh>
    <phoneticPr fontId="33"/>
  </si>
  <si>
    <t>始業時刻</t>
    <rPh sb="0" eb="2">
      <t>シギョウ</t>
    </rPh>
    <rPh sb="2" eb="4">
      <t>ジコク</t>
    </rPh>
    <phoneticPr fontId="33"/>
  </si>
  <si>
    <t>自由記載欄</t>
    <rPh sb="0" eb="2">
      <t>ジユウ</t>
    </rPh>
    <rPh sb="2" eb="4">
      <t>キサイ</t>
    </rPh>
    <rPh sb="4" eb="5">
      <t>ラン</t>
    </rPh>
    <phoneticPr fontId="33"/>
  </si>
  <si>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33"/>
  </si>
  <si>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33"/>
  </si>
  <si>
    <t>　(17) 宿泊サービスの利用者数を入力してください。</t>
    <rPh sb="6" eb="8">
      <t>シュクハク</t>
    </rPh>
    <rPh sb="13" eb="16">
      <t>リヨウシャ</t>
    </rPh>
    <rPh sb="16" eb="17">
      <t>スウ</t>
    </rPh>
    <rPh sb="18" eb="20">
      <t>ニュウリョク</t>
    </rPh>
    <phoneticPr fontId="33"/>
  </si>
  <si>
    <t>　(16) 通いサービスの利用者数を入力してください。</t>
    <rPh sb="6" eb="7">
      <t>カヨ</t>
    </rPh>
    <rPh sb="13" eb="16">
      <t>リヨウシャ</t>
    </rPh>
    <rPh sb="16" eb="17">
      <t>スウ</t>
    </rPh>
    <rPh sb="18" eb="20">
      <t>ニュウリョク</t>
    </rPh>
    <phoneticPr fontId="33"/>
  </si>
  <si>
    <t>　　　 その他、特記事項欄としてもご活用ください。</t>
    <rPh sb="6" eb="7">
      <t>タ</t>
    </rPh>
    <rPh sb="8" eb="10">
      <t>トッキ</t>
    </rPh>
    <rPh sb="10" eb="12">
      <t>ジコウ</t>
    </rPh>
    <rPh sb="12" eb="13">
      <t>ラン</t>
    </rPh>
    <rPh sb="18" eb="20">
      <t>カツヨウ</t>
    </rPh>
    <phoneticPr fontId="33"/>
  </si>
  <si>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3"/>
  </si>
  <si>
    <t>　　  ※ 指定基準の確認に際しては、４週分の入力で差し支えありません。</t>
  </si>
  <si>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33"/>
  </si>
  <si>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33"/>
  </si>
  <si>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33"/>
  </si>
  <si>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3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</si>
  <si>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</si>
  <si>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3"/>
  </si>
  <si>
    <t>　(1) 「４週」・「暦月」のいずれかを選択してください。</t>
    <rPh sb="7" eb="8">
      <t>シュウ</t>
    </rPh>
    <rPh sb="11" eb="12">
      <t>レキ</t>
    </rPh>
    <rPh sb="12" eb="13">
      <t>ツキ</t>
    </rPh>
    <rPh sb="20" eb="22">
      <t>センタク</t>
    </rPh>
    <phoneticPr fontId="33"/>
  </si>
  <si>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3"/>
  </si>
  <si>
    <t>　C14～L14・・・「職種」</t>
    <rPh sb="12" eb="14">
      <t>ショクシュ</t>
    </rPh>
    <phoneticPr fontId="33"/>
  </si>
  <si>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33"/>
  </si>
  <si>
    <t>認知症対応型共同生活介護・介護予防認知症対応型共同生活介護</t>
  </si>
  <si>
    <t>c</t>
  </si>
  <si>
    <t>d</t>
  </si>
  <si>
    <t>i</t>
  </si>
  <si>
    <t>j</t>
  </si>
  <si>
    <t>a</t>
  </si>
  <si>
    <t>b</t>
  </si>
  <si>
    <t>○○　J太郎</t>
    <rPh sb="4" eb="6">
      <t>タロウ</t>
    </rPh>
    <phoneticPr fontId="33"/>
  </si>
  <si>
    <t>○○　K子</t>
    <phoneticPr fontId="33"/>
  </si>
  <si>
    <t>f</t>
  </si>
  <si>
    <t>○○　L太</t>
    <phoneticPr fontId="33"/>
  </si>
  <si>
    <t>○○　M子</t>
    <phoneticPr fontId="33"/>
  </si>
  <si>
    <t>e</t>
  </si>
  <si>
    <t>○○　N男</t>
    <phoneticPr fontId="33"/>
  </si>
  <si>
    <t>h</t>
  </si>
  <si>
    <t>○○　P子</t>
    <rPh sb="4" eb="5">
      <t>コ</t>
    </rPh>
    <phoneticPr fontId="33"/>
  </si>
  <si>
    <t>g</t>
  </si>
  <si>
    <t>○○　R次郎</t>
    <rPh sb="4" eb="6">
      <t>ジロウ</t>
    </rPh>
    <phoneticPr fontId="33"/>
  </si>
  <si>
    <t>ag</t>
  </si>
  <si>
    <t>（夜勤）17:00～翌10:00勤務</t>
    <rPh sb="1" eb="3">
      <t>ヤキン</t>
    </rPh>
    <rPh sb="10" eb="11">
      <t>ヨク</t>
    </rPh>
    <rPh sb="16" eb="18">
      <t>キンム</t>
    </rPh>
    <phoneticPr fontId="33"/>
  </si>
  <si>
    <t>（夜勤）17:00～翌10:00勤務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</si>
</sst>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 &quot;人&quot;"/>
    <numFmt numFmtId="178" formatCode="###\ &quot;人)&quot;"/>
    <numFmt numFmtId="179" formatCode="0.0"/>
    <numFmt numFmtId="180" formatCode="####\ \ &quot;人&quot;"/>
    <numFmt numFmtId="181" formatCode="###\ &quot;室&quot;"/>
    <numFmt numFmtId="182" formatCode="###\ \ &quot;人&quot;"/>
    <numFmt numFmtId="183" formatCode="####\ \ &quot;件&quot;"/>
    <numFmt numFmtId="184" formatCode="h:mm;@"/>
    <numFmt numFmtId="185" formatCode="#,##0.0#"/>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9"/>
      <name val="ＭＳ Ｐゴシック"/>
      <family val="3"/>
      <charset val="128"/>
    </font>
    <font>
      <sz val="8"/>
      <name val="ＭＳ Ｐゴシック"/>
      <family val="3"/>
      <charset val="128"/>
    </font>
    <font>
      <sz val="11"/>
      <name val="ＭＳ ゴシック"/>
      <family val="3"/>
      <charset val="128"/>
    </font>
    <font>
      <sz val="9"/>
      <name val="ＭＳ ゴシック"/>
      <family val="3"/>
      <charset val="128"/>
    </font>
    <font>
      <sz val="11"/>
      <name val="ＭＳ Ｐゴシック"/>
      <family val="3"/>
      <charset val="128"/>
    </font>
    <font>
      <sz val="11"/>
      <color indexed="8"/>
      <name val="ＭＳ Ｐゴシック"/>
      <family val="3"/>
      <charset val="128"/>
    </font>
    <font>
      <sz val="9"/>
      <color indexed="8"/>
      <name val="ＭＳ ゴシック"/>
      <family val="3"/>
      <charset val="128"/>
    </font>
    <font>
      <sz val="9"/>
      <color indexed="8"/>
      <name val="ＭＳ明朝"/>
      <family val="3"/>
      <charset val="128"/>
    </font>
    <font>
      <sz val="9"/>
      <color rgb="FFFF0000"/>
      <name val="ＭＳ ゴシック"/>
      <family val="3"/>
      <charset val="128"/>
    </font>
    <font>
      <sz val="14"/>
      <color indexed="8"/>
      <name val="ＭＳ ゴシック"/>
      <family val="3"/>
      <charset val="128"/>
    </font>
    <font>
      <sz val="8"/>
      <color indexed="8"/>
      <name val="ＭＳ ゴシック"/>
      <family val="3"/>
      <charset val="128"/>
    </font>
    <font>
      <sz val="10"/>
      <color indexed="8"/>
      <name val="ＭＳ ゴシック"/>
      <family val="3"/>
      <charset val="128"/>
    </font>
    <font>
      <sz val="10"/>
      <color indexed="55"/>
      <name val="ＭＳ ゴシック"/>
      <family val="3"/>
      <charset val="128"/>
    </font>
    <font>
      <sz val="12"/>
      <color indexed="8"/>
      <name val="ＭＳ ゴシック"/>
      <family val="3"/>
      <charset val="128"/>
    </font>
    <font>
      <sz val="12"/>
      <color theme="1"/>
      <name val="ＭＳ ゴシック"/>
      <family val="3"/>
      <charset val="128"/>
    </font>
    <font>
      <b/>
      <sz val="16"/>
      <name val="ＭＳ Ｐゴシック"/>
      <family val="3"/>
      <charset val="128"/>
    </font>
    <font>
      <u/>
      <sz val="11"/>
      <name val="ＭＳ Ｐゴシック"/>
      <family val="3"/>
      <charset val="128"/>
    </font>
    <font>
      <b/>
      <sz val="18"/>
      <name val="ＭＳ ゴシック"/>
      <family val="3"/>
      <charset val="128"/>
    </font>
    <font>
      <sz val="10"/>
      <color indexed="50"/>
      <name val="ＭＳ ゴシック"/>
      <family val="3"/>
      <charset val="128"/>
    </font>
    <font>
      <sz val="8"/>
      <name val="ＭＳ ゴシック"/>
      <family val="3"/>
      <charset val="128"/>
    </font>
    <font>
      <sz val="6"/>
      <name val="ＭＳ ゴシック"/>
      <family val="3"/>
      <charset val="128"/>
    </font>
    <font>
      <i/>
      <sz val="10"/>
      <name val="ＭＳ ゴシック"/>
      <family val="3"/>
      <charset val="128"/>
    </font>
    <font>
      <sz val="6"/>
      <name val="ＭＳ 明朝"/>
      <family val="1"/>
      <charset val="128"/>
    </font>
    <font>
      <sz val="12"/>
      <name val="HGSｺﾞｼｯｸM"/>
      <family val="3"/>
      <charset val="128"/>
    </font>
    <font>
      <sz val="11"/>
      <name val="HGSｺﾞｼｯｸM"/>
      <family val="3"/>
      <charset val="128"/>
    </font>
    <font>
      <sz val="10"/>
      <name val="HGSｺﾞｼｯｸM"/>
      <family val="3"/>
      <charset val="128"/>
    </font>
    <font>
      <sz val="6"/>
      <name val="ＭＳ Ｐゴシック"/>
      <family val="2"/>
      <charset val="128"/>
      <scheme val="minor"/>
    </font>
    <font>
      <b/>
      <sz val="12"/>
      <color rgb="FFFF0000"/>
      <name val="HGSｺﾞｼｯｸM"/>
      <family val="3"/>
      <charset val="128"/>
    </font>
    <font>
      <b/>
      <sz val="16"/>
      <name val="HGSｺﾞｼｯｸM"/>
      <family val="3"/>
      <charset val="128"/>
    </font>
    <font>
      <sz val="16"/>
      <name val="HGSｺﾞｼｯｸM"/>
      <family val="3"/>
      <charset val="128"/>
    </font>
    <font>
      <sz val="14"/>
      <name val="HGSｺﾞｼｯｸM"/>
      <family val="3"/>
      <charset val="128"/>
    </font>
    <font>
      <b/>
      <sz val="14"/>
      <name val="HGSｺﾞｼｯｸM"/>
      <family val="3"/>
      <charset val="128"/>
    </font>
    <font>
      <sz val="12"/>
      <name val="HGSｺﾞｼｯｸE"/>
      <family val="3"/>
      <charset val="128"/>
    </font>
    <font>
      <b/>
      <sz val="12"/>
      <name val="HGSｺﾞｼｯｸM"/>
      <family val="3"/>
      <charset val="128"/>
    </font>
    <font>
      <u/>
      <sz val="12"/>
      <name val="HGSｺﾞｼｯｸE"/>
      <family val="3"/>
      <charset val="128"/>
    </font>
    <font>
      <sz val="12"/>
      <color theme="1"/>
      <name val="ＭＳ Ｐゴシック"/>
      <family val="3"/>
      <charset val="128"/>
    </font>
    <font>
      <sz val="6"/>
      <name val="ＭＳ 明朝"/>
      <family val="2"/>
      <charset val="128"/>
    </font>
    <font>
      <sz val="12"/>
      <name val="ＭＳ 明朝"/>
      <family val="2"/>
      <charset val="128"/>
    </font>
    <font>
      <b/>
      <sz val="14"/>
      <color indexed="8"/>
      <name val="ＭＳ ゴシック"/>
      <family val="3"/>
      <charset val="128"/>
    </font>
    <font>
      <b/>
      <sz val="14"/>
      <name val="ＭＳ ゴシック"/>
      <family val="3"/>
      <charset val="128"/>
    </font>
    <font>
      <strike/>
      <sz val="11"/>
      <name val="ＭＳ ゴシック"/>
      <family val="3"/>
      <charset val="128"/>
    </font>
    <font>
      <b/>
      <sz val="20"/>
      <name val="ＭＳ ゴシック"/>
      <family val="3"/>
      <charset val="128"/>
    </font>
    <font>
      <b/>
      <sz val="14"/>
      <color rgb="FFFF0000"/>
      <name val="HGSｺﾞｼｯｸM"/>
      <family val="3"/>
      <charset val="128"/>
    </font>
    <font>
      <sz val="16"/>
      <color theme="1"/>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6"/>
      <color theme="1"/>
      <name val="ＭＳ Ｐゴシック"/>
      <family val="2"/>
      <charset val="128"/>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8" tint="0.79998168889431442"/>
        <bgColor indexed="64"/>
      </patternFill>
    </fill>
    <fill>
      <patternFill patternType="solid">
        <fgColor rgb="FFFFCCFF"/>
        <bgColor indexed="64"/>
      </patternFill>
    </fill>
  </fills>
  <borders count="221">
    <border>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top style="dotted">
        <color auto="1"/>
      </top>
      <bottom style="thin">
        <color auto="1"/>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right style="thin">
        <color indexed="64"/>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style="thin">
        <color indexed="64"/>
      </top>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style="dotted">
        <color indexed="64"/>
      </top>
      <bottom style="dotted">
        <color indexed="64"/>
      </bottom>
      <diagonal/>
    </border>
    <border>
      <left/>
      <right style="thin">
        <color indexed="64"/>
      </right>
      <top style="hair">
        <color indexed="64"/>
      </top>
      <bottom style="dotted">
        <color indexed="64"/>
      </bottom>
      <diagonal/>
    </border>
    <border>
      <left/>
      <right/>
      <top style="hair">
        <color indexed="64"/>
      </top>
      <bottom style="dotted">
        <color indexed="64"/>
      </bottom>
      <diagonal/>
    </border>
    <border>
      <left style="hair">
        <color indexed="64"/>
      </left>
      <right/>
      <top style="hair">
        <color indexed="64"/>
      </top>
      <bottom style="dotted">
        <color indexed="64"/>
      </bottom>
      <diagonal/>
    </border>
    <border>
      <left style="dotted">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otted">
        <color indexed="64"/>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left/>
      <right style="dotted">
        <color indexed="64"/>
      </right>
      <top style="thin">
        <color indexed="64"/>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style="double">
        <color indexed="64"/>
      </left>
      <right/>
      <top/>
      <bottom style="medium">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style="thin">
        <color indexed="64"/>
      </bottom>
      <diagonal style="hair">
        <color indexed="64"/>
      </diagonal>
    </border>
    <border diagonalUp="1">
      <left style="double">
        <color indexed="64"/>
      </left>
      <right/>
      <top/>
      <bottom/>
      <diagonal style="hair">
        <color indexed="64"/>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style="double">
        <color indexed="64"/>
      </left>
      <right/>
      <top style="medium">
        <color indexed="64"/>
      </top>
      <bottom/>
      <diagonal style="hair">
        <color indexed="64"/>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thin">
        <color indexed="64"/>
      </top>
      <bottom/>
      <diagonal/>
    </border>
    <border>
      <left style="medium">
        <color indexed="64"/>
      </left>
      <right/>
      <top style="thin">
        <color indexed="64"/>
      </top>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left/>
      <right style="medium">
        <color indexed="64"/>
      </right>
      <top style="thin">
        <color indexed="64"/>
      </top>
      <bottom style="dotted">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style="medium">
        <color indexed="64"/>
      </right>
      <top/>
      <bottom style="dashDot">
        <color indexed="64"/>
      </bottom>
      <diagonal/>
    </border>
    <border>
      <left/>
      <right/>
      <top/>
      <bottom style="dashDot">
        <color indexed="64"/>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medium">
        <color indexed="64"/>
      </top>
      <bottom style="dotted">
        <color indexed="64"/>
      </bottom>
      <diagonal style="hair">
        <color indexed="64"/>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top/>
      <bottom/>
      <diagonal/>
    </border>
    <border>
      <left style="medium">
        <color indexed="64"/>
      </left>
      <right/>
      <top style="thin">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diagonalUp="1">
      <left/>
      <right/>
      <top/>
      <bottom style="thin">
        <color indexed="64"/>
      </bottom>
      <diagonal style="hair">
        <color indexed="64"/>
      </diagonal>
    </border>
  </borders>
  <cellStyleXfs count="9">
    <xf numFmtId="0" fontId="0"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251">
    <xf numFmtId="0" fontId="0" fillId="0" borderId="0" xfId="0">
      <alignment vertical="center"/>
    </xf>
    <xf numFmtId="0" fontId="4" fillId="0" borderId="0" xfId="0" applyFont="1">
      <alignment vertical="center"/>
    </xf>
    <xf numFmtId="0" fontId="13" fillId="0" borderId="0" xfId="1" applyFont="1" applyAlignment="1">
      <alignment vertical="center" wrapText="1"/>
    </xf>
    <xf numFmtId="0" fontId="13" fillId="0" borderId="0" xfId="1" applyFont="1" applyAlignment="1">
      <alignment vertical="top" wrapText="1"/>
    </xf>
    <xf numFmtId="49" fontId="13" fillId="0" borderId="0" xfId="1" applyNumberFormat="1" applyFont="1" applyBorder="1" applyAlignment="1">
      <alignment horizontal="center" vertical="center" shrinkToFit="1"/>
    </xf>
    <xf numFmtId="49" fontId="13" fillId="0" borderId="0" xfId="1" applyNumberFormat="1" applyFont="1" applyAlignment="1">
      <alignment horizontal="right" vertical="center" wrapText="1"/>
    </xf>
    <xf numFmtId="0" fontId="13" fillId="0" borderId="0" xfId="1" applyFont="1" applyBorder="1" applyAlignment="1">
      <alignment vertical="center" wrapText="1"/>
    </xf>
    <xf numFmtId="0" fontId="13" fillId="0" borderId="0" xfId="1" applyFont="1" applyBorder="1" applyAlignment="1">
      <alignment vertical="top" wrapText="1"/>
    </xf>
    <xf numFmtId="49" fontId="13" fillId="0" borderId="0" xfId="1" applyNumberFormat="1" applyFont="1" applyBorder="1" applyAlignment="1">
      <alignment horizontal="left" vertical="center" shrinkToFit="1"/>
    </xf>
    <xf numFmtId="0" fontId="14" fillId="0" borderId="0" xfId="1" applyFont="1" applyAlignment="1">
      <alignment vertical="center" wrapText="1"/>
    </xf>
    <xf numFmtId="0" fontId="10" fillId="0" borderId="32" xfId="1" applyFont="1" applyFill="1" applyBorder="1" applyAlignment="1">
      <alignment vertical="center" wrapText="1"/>
    </xf>
    <xf numFmtId="0" fontId="10" fillId="0" borderId="32" xfId="1" applyFont="1" applyFill="1" applyBorder="1" applyAlignment="1">
      <alignment horizontal="center" vertical="center" wrapText="1"/>
    </xf>
    <xf numFmtId="0" fontId="10" fillId="0" borderId="4" xfId="1" applyFont="1" applyFill="1" applyBorder="1" applyAlignment="1">
      <alignment vertical="top" wrapText="1"/>
    </xf>
    <xf numFmtId="49" fontId="10" fillId="0" borderId="34" xfId="1" applyNumberFormat="1" applyFont="1" applyFill="1" applyBorder="1" applyAlignment="1">
      <alignment horizontal="left" vertical="center" shrinkToFit="1"/>
    </xf>
    <xf numFmtId="0" fontId="14" fillId="0" borderId="0" xfId="1" applyFont="1" applyFill="1" applyAlignment="1">
      <alignment vertical="center" wrapText="1"/>
    </xf>
    <xf numFmtId="0" fontId="15" fillId="0" borderId="36" xfId="1" applyFont="1" applyBorder="1" applyAlignment="1">
      <alignment vertical="center" wrapText="1"/>
    </xf>
    <xf numFmtId="0" fontId="10" fillId="0" borderId="36" xfId="1" applyFont="1" applyBorder="1" applyAlignment="1">
      <alignment horizontal="center" vertical="center" wrapText="1"/>
    </xf>
    <xf numFmtId="0" fontId="10" fillId="0" borderId="37" xfId="1" applyFont="1" applyBorder="1" applyAlignment="1">
      <alignment horizontal="left" vertical="center" wrapText="1"/>
    </xf>
    <xf numFmtId="49" fontId="10" fillId="0" borderId="38" xfId="1" applyNumberFormat="1" applyFont="1" applyFill="1" applyBorder="1" applyAlignment="1">
      <alignment horizontal="left" vertical="center" shrinkToFit="1"/>
    </xf>
    <xf numFmtId="0" fontId="15" fillId="0" borderId="32" xfId="1" applyFont="1" applyBorder="1" applyAlignment="1">
      <alignment vertical="center" wrapText="1"/>
    </xf>
    <xf numFmtId="0" fontId="10" fillId="0" borderId="32" xfId="1" applyFont="1" applyBorder="1" applyAlignment="1">
      <alignment horizontal="center" vertical="center" wrapText="1"/>
    </xf>
    <xf numFmtId="0" fontId="10" fillId="0" borderId="39" xfId="1" applyFont="1" applyBorder="1" applyAlignment="1">
      <alignment vertical="center" wrapText="1"/>
    </xf>
    <xf numFmtId="0" fontId="14" fillId="0" borderId="0" xfId="2" applyFont="1" applyFill="1" applyAlignment="1">
      <alignment vertical="center" wrapText="1"/>
    </xf>
    <xf numFmtId="0" fontId="15" fillId="0" borderId="36" xfId="2" applyFont="1" applyFill="1" applyBorder="1" applyAlignment="1">
      <alignment vertical="center" wrapText="1"/>
    </xf>
    <xf numFmtId="0" fontId="10" fillId="3" borderId="37" xfId="1" applyFont="1" applyFill="1" applyBorder="1" applyAlignment="1">
      <alignment horizontal="left" vertical="center" wrapText="1"/>
    </xf>
    <xf numFmtId="49" fontId="10" fillId="3" borderId="38" xfId="1" applyNumberFormat="1" applyFont="1" applyFill="1" applyBorder="1" applyAlignment="1">
      <alignment horizontal="left" vertical="center" shrinkToFit="1"/>
    </xf>
    <xf numFmtId="0" fontId="15" fillId="0" borderId="42" xfId="2" applyFont="1" applyFill="1" applyBorder="1" applyAlignment="1">
      <alignment vertical="center" wrapText="1"/>
    </xf>
    <xf numFmtId="0" fontId="10" fillId="0" borderId="42" xfId="1" applyFont="1" applyBorder="1" applyAlignment="1">
      <alignment horizontal="center" vertical="center" wrapText="1"/>
    </xf>
    <xf numFmtId="0" fontId="10" fillId="3" borderId="43" xfId="1" applyFont="1" applyFill="1" applyBorder="1" applyAlignment="1">
      <alignment horizontal="left" vertical="center" wrapText="1"/>
    </xf>
    <xf numFmtId="49" fontId="10" fillId="3" borderId="44" xfId="1" applyNumberFormat="1" applyFont="1" applyFill="1" applyBorder="1" applyAlignment="1">
      <alignment horizontal="left" vertical="center" shrinkToFit="1"/>
    </xf>
    <xf numFmtId="0" fontId="10" fillId="3" borderId="45" xfId="1" applyFont="1" applyFill="1" applyBorder="1" applyAlignment="1">
      <alignment horizontal="left" vertical="center" wrapText="1"/>
    </xf>
    <xf numFmtId="49" fontId="10" fillId="3" borderId="46" xfId="1" applyNumberFormat="1" applyFont="1" applyFill="1" applyBorder="1" applyAlignment="1">
      <alignment horizontal="left" vertical="center" shrinkToFit="1"/>
    </xf>
    <xf numFmtId="0" fontId="10" fillId="0" borderId="16" xfId="1" applyFont="1" applyBorder="1" applyAlignment="1">
      <alignment vertical="center" wrapText="1"/>
    </xf>
    <xf numFmtId="0" fontId="10" fillId="3" borderId="39" xfId="1" applyFont="1" applyFill="1" applyBorder="1" applyAlignment="1">
      <alignment horizontal="left" vertical="center" wrapText="1"/>
    </xf>
    <xf numFmtId="49" fontId="10" fillId="3" borderId="34" xfId="1" applyNumberFormat="1" applyFont="1" applyFill="1" applyBorder="1" applyAlignment="1">
      <alignment horizontal="left" vertical="center" shrinkToFit="1"/>
    </xf>
    <xf numFmtId="0" fontId="10" fillId="0" borderId="36" xfId="1" applyFont="1" applyBorder="1" applyAlignment="1">
      <alignment vertical="center" wrapText="1"/>
    </xf>
    <xf numFmtId="0" fontId="10" fillId="0" borderId="42" xfId="1" applyFont="1" applyBorder="1" applyAlignment="1">
      <alignment vertical="center" wrapText="1"/>
    </xf>
    <xf numFmtId="0" fontId="10" fillId="0" borderId="32" xfId="1" applyFont="1" applyBorder="1" applyAlignment="1">
      <alignment vertical="center" wrapText="1"/>
    </xf>
    <xf numFmtId="0" fontId="10" fillId="0" borderId="4" xfId="1" applyFont="1" applyBorder="1" applyAlignment="1">
      <alignment horizontal="center" vertical="center" wrapText="1"/>
    </xf>
    <xf numFmtId="0" fontId="10" fillId="3" borderId="37" xfId="1" applyFont="1" applyFill="1" applyBorder="1" applyAlignment="1">
      <alignment vertical="center" wrapText="1"/>
    </xf>
    <xf numFmtId="0" fontId="10" fillId="3" borderId="39" xfId="1" applyFont="1" applyFill="1" applyBorder="1" applyAlignment="1">
      <alignment vertical="center" wrapText="1"/>
    </xf>
    <xf numFmtId="0" fontId="10" fillId="0" borderId="19" xfId="1" applyFont="1" applyBorder="1" applyAlignment="1">
      <alignment vertical="center" wrapText="1"/>
    </xf>
    <xf numFmtId="0" fontId="10" fillId="0" borderId="35" xfId="1" applyFont="1" applyBorder="1" applyAlignment="1">
      <alignment vertical="top" wrapText="1"/>
    </xf>
    <xf numFmtId="0" fontId="10" fillId="3" borderId="20" xfId="1" applyFont="1" applyFill="1" applyBorder="1" applyAlignment="1">
      <alignment horizontal="left" vertical="top" wrapText="1"/>
    </xf>
    <xf numFmtId="49" fontId="10" fillId="3" borderId="35" xfId="1" applyNumberFormat="1" applyFont="1" applyFill="1" applyBorder="1" applyAlignment="1">
      <alignment horizontal="left" vertical="center" shrinkToFit="1"/>
    </xf>
    <xf numFmtId="0" fontId="10" fillId="0" borderId="19" xfId="1" applyFont="1" applyBorder="1" applyAlignment="1">
      <alignment vertical="top"/>
    </xf>
    <xf numFmtId="0" fontId="15" fillId="0" borderId="42" xfId="1" applyFont="1" applyBorder="1" applyAlignment="1">
      <alignment vertical="center" wrapText="1"/>
    </xf>
    <xf numFmtId="0" fontId="10" fillId="3" borderId="45" xfId="1" applyFont="1" applyFill="1" applyBorder="1" applyAlignment="1">
      <alignment vertical="center" wrapText="1"/>
    </xf>
    <xf numFmtId="0" fontId="10" fillId="0" borderId="19" xfId="1" applyFont="1" applyBorder="1" applyAlignment="1">
      <alignment horizontal="center" vertical="center" wrapText="1"/>
    </xf>
    <xf numFmtId="0" fontId="10" fillId="0" borderId="0" xfId="1" applyFont="1" applyBorder="1" applyAlignment="1">
      <alignment vertical="top" wrapText="1"/>
    </xf>
    <xf numFmtId="0" fontId="10" fillId="3" borderId="51" xfId="1" applyFont="1" applyFill="1" applyBorder="1" applyAlignment="1">
      <alignment horizontal="left" vertical="center" wrapText="1"/>
    </xf>
    <xf numFmtId="49" fontId="10" fillId="3" borderId="52" xfId="1" applyNumberFormat="1" applyFont="1" applyFill="1" applyBorder="1" applyAlignment="1">
      <alignment horizontal="left" vertical="center" shrinkToFit="1"/>
    </xf>
    <xf numFmtId="0" fontId="10" fillId="0" borderId="52" xfId="1" applyFont="1" applyBorder="1" applyAlignment="1">
      <alignment vertical="top"/>
    </xf>
    <xf numFmtId="0" fontId="10" fillId="0" borderId="36" xfId="1" applyFont="1" applyFill="1" applyBorder="1" applyAlignment="1">
      <alignment vertical="center" wrapText="1"/>
    </xf>
    <xf numFmtId="0" fontId="10" fillId="0" borderId="36" xfId="1" applyFont="1" applyFill="1" applyBorder="1" applyAlignment="1">
      <alignment horizontal="center" vertical="center" wrapText="1"/>
    </xf>
    <xf numFmtId="0" fontId="10" fillId="0" borderId="42" xfId="1" applyFont="1" applyFill="1" applyBorder="1" applyAlignment="1">
      <alignment vertical="center" wrapText="1"/>
    </xf>
    <xf numFmtId="0" fontId="10" fillId="0" borderId="42" xfId="1" applyFont="1" applyFill="1" applyBorder="1" applyAlignment="1">
      <alignment horizontal="center" vertical="center" wrapText="1"/>
    </xf>
    <xf numFmtId="0" fontId="15" fillId="0" borderId="36" xfId="1" applyFont="1" applyFill="1" applyBorder="1" applyAlignment="1">
      <alignment vertical="center" wrapText="1"/>
    </xf>
    <xf numFmtId="0" fontId="15" fillId="0" borderId="5" xfId="1" applyFont="1" applyFill="1" applyBorder="1" applyAlignment="1">
      <alignment vertical="top" wrapText="1"/>
    </xf>
    <xf numFmtId="0" fontId="15" fillId="0" borderId="42" xfId="1" applyFont="1" applyFill="1" applyBorder="1" applyAlignment="1">
      <alignment vertical="center" wrapText="1"/>
    </xf>
    <xf numFmtId="0" fontId="15" fillId="0" borderId="16" xfId="1" applyFont="1" applyFill="1" applyBorder="1" applyAlignment="1">
      <alignment vertical="top" wrapText="1"/>
    </xf>
    <xf numFmtId="0" fontId="15" fillId="0" borderId="54" xfId="1" applyFont="1" applyFill="1" applyBorder="1" applyAlignment="1">
      <alignment vertical="center" wrapText="1"/>
    </xf>
    <xf numFmtId="0" fontId="15" fillId="0" borderId="32" xfId="1" applyFont="1" applyFill="1" applyBorder="1" applyAlignment="1">
      <alignment vertical="center" wrapText="1"/>
    </xf>
    <xf numFmtId="0" fontId="10" fillId="3" borderId="40" xfId="1" applyFont="1" applyFill="1" applyBorder="1" applyAlignment="1">
      <alignment horizontal="left" vertical="center" wrapText="1"/>
    </xf>
    <xf numFmtId="0" fontId="10" fillId="0" borderId="37" xfId="1" applyFont="1" applyBorder="1" applyAlignment="1">
      <alignment vertical="center" wrapText="1"/>
    </xf>
    <xf numFmtId="0" fontId="10" fillId="0" borderId="45" xfId="1" applyFont="1" applyBorder="1" applyAlignment="1">
      <alignment horizontal="justify" vertical="center" wrapText="1"/>
    </xf>
    <xf numFmtId="49" fontId="10" fillId="0" borderId="46" xfId="1" applyNumberFormat="1" applyFont="1" applyFill="1" applyBorder="1" applyAlignment="1">
      <alignment horizontal="left" vertical="center" shrinkToFit="1"/>
    </xf>
    <xf numFmtId="0" fontId="10" fillId="0" borderId="39" xfId="1" applyFont="1" applyBorder="1" applyAlignment="1">
      <alignment horizontal="justify" vertical="center" wrapText="1"/>
    </xf>
    <xf numFmtId="0" fontId="10" fillId="0" borderId="37" xfId="1" applyFont="1" applyBorder="1" applyAlignment="1">
      <alignment horizontal="justify" vertical="center" wrapText="1"/>
    </xf>
    <xf numFmtId="0" fontId="10" fillId="0" borderId="37" xfId="1" applyFont="1" applyFill="1" applyBorder="1" applyAlignment="1">
      <alignment horizontal="center" vertical="center" wrapText="1"/>
    </xf>
    <xf numFmtId="0" fontId="10" fillId="0" borderId="45" xfId="1" applyFont="1" applyFill="1" applyBorder="1" applyAlignment="1">
      <alignment horizontal="center" vertical="center" wrapText="1"/>
    </xf>
    <xf numFmtId="0" fontId="10" fillId="0" borderId="39" xfId="1" applyFont="1" applyFill="1" applyBorder="1" applyAlignment="1">
      <alignment horizontal="center" vertical="center" wrapText="1"/>
    </xf>
    <xf numFmtId="0" fontId="10" fillId="3" borderId="45" xfId="1" applyFont="1" applyFill="1" applyBorder="1" applyAlignment="1">
      <alignment horizontal="justify" vertical="center" wrapText="1"/>
    </xf>
    <xf numFmtId="0" fontId="10" fillId="0" borderId="47" xfId="1" applyFont="1" applyBorder="1" applyAlignment="1">
      <alignment vertical="center" wrapText="1"/>
    </xf>
    <xf numFmtId="0" fontId="10" fillId="0" borderId="47" xfId="1" applyFont="1" applyBorder="1" applyAlignment="1">
      <alignment horizontal="center" vertical="center" wrapText="1"/>
    </xf>
    <xf numFmtId="0" fontId="10" fillId="0" borderId="43" xfId="1" applyFont="1" applyFill="1" applyBorder="1" applyAlignment="1">
      <alignment horizontal="left" vertical="center" wrapText="1"/>
    </xf>
    <xf numFmtId="0" fontId="10" fillId="0" borderId="45" xfId="1" applyFont="1" applyFill="1" applyBorder="1" applyAlignment="1">
      <alignment horizontal="left" vertical="center" wrapText="1"/>
    </xf>
    <xf numFmtId="0" fontId="10" fillId="0" borderId="53" xfId="1" applyFont="1" applyFill="1" applyBorder="1" applyAlignment="1">
      <alignment horizontal="left" vertical="center" wrapText="1"/>
    </xf>
    <xf numFmtId="0" fontId="10" fillId="0" borderId="37" xfId="1" applyFont="1" applyFill="1" applyBorder="1" applyAlignment="1">
      <alignment vertical="center" wrapText="1"/>
    </xf>
    <xf numFmtId="0" fontId="10" fillId="0" borderId="51" xfId="1" applyFont="1" applyFill="1" applyBorder="1" applyAlignment="1">
      <alignment vertical="center" wrapText="1"/>
    </xf>
    <xf numFmtId="49" fontId="10" fillId="0" borderId="52" xfId="1" applyNumberFormat="1" applyFont="1" applyFill="1" applyBorder="1" applyAlignment="1">
      <alignment horizontal="left" vertical="center" shrinkToFit="1"/>
    </xf>
    <xf numFmtId="0" fontId="10" fillId="0" borderId="39" xfId="1" applyFont="1" applyFill="1" applyBorder="1" applyAlignment="1">
      <alignment vertical="center" wrapText="1"/>
    </xf>
    <xf numFmtId="0" fontId="10" fillId="0" borderId="37" xfId="1" applyFont="1" applyFill="1" applyBorder="1" applyAlignment="1">
      <alignment horizontal="left" vertical="center" wrapText="1"/>
    </xf>
    <xf numFmtId="0" fontId="10" fillId="0" borderId="39" xfId="1" applyFont="1" applyFill="1" applyBorder="1" applyAlignment="1">
      <alignment horizontal="left" vertical="center" wrapText="1"/>
    </xf>
    <xf numFmtId="0" fontId="13" fillId="0" borderId="16" xfId="1" applyFont="1" applyBorder="1" applyAlignment="1">
      <alignment vertical="center" wrapText="1"/>
    </xf>
    <xf numFmtId="0" fontId="13" fillId="0" borderId="43"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9" xfId="1" applyFont="1" applyFill="1" applyBorder="1" applyAlignment="1">
      <alignment vertical="center" wrapText="1"/>
    </xf>
    <xf numFmtId="0" fontId="13" fillId="0" borderId="32" xfId="1" applyFont="1" applyBorder="1" applyAlignment="1">
      <alignment vertical="center" wrapText="1"/>
    </xf>
    <xf numFmtId="0" fontId="13" fillId="0" borderId="40"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39" xfId="1" applyFont="1" applyFill="1" applyBorder="1" applyAlignment="1">
      <alignment vertical="center" wrapText="1"/>
    </xf>
    <xf numFmtId="49" fontId="13" fillId="0" borderId="34" xfId="1" applyNumberFormat="1" applyFont="1" applyFill="1" applyBorder="1" applyAlignment="1">
      <alignment horizontal="left" vertical="center" shrinkToFit="1"/>
    </xf>
    <xf numFmtId="0" fontId="10" fillId="0" borderId="20" xfId="1" applyFont="1" applyBorder="1" applyAlignment="1">
      <alignment vertical="center" wrapText="1"/>
    </xf>
    <xf numFmtId="0" fontId="10" fillId="0" borderId="20" xfId="1" applyFont="1" applyFill="1" applyBorder="1" applyAlignment="1">
      <alignment horizontal="left" vertical="center" wrapText="1"/>
    </xf>
    <xf numFmtId="49" fontId="13" fillId="0" borderId="23" xfId="1" applyNumberFormat="1" applyFont="1" applyFill="1" applyBorder="1" applyAlignment="1">
      <alignment horizontal="left" vertical="center" shrinkToFit="1"/>
    </xf>
    <xf numFmtId="0" fontId="13" fillId="0" borderId="19" xfId="1" applyFont="1" applyBorder="1" applyAlignment="1">
      <alignment vertical="top" wrapText="1"/>
    </xf>
    <xf numFmtId="0" fontId="13" fillId="0" borderId="43" xfId="1" applyFont="1" applyBorder="1" applyAlignment="1">
      <alignment vertical="center" wrapText="1"/>
    </xf>
    <xf numFmtId="0" fontId="13" fillId="0" borderId="45" xfId="1" applyFont="1" applyBorder="1" applyAlignment="1">
      <alignment horizontal="center" vertical="center" wrapText="1"/>
    </xf>
    <xf numFmtId="0" fontId="13" fillId="0" borderId="42" xfId="1" applyFont="1" applyBorder="1" applyAlignment="1">
      <alignment horizontal="center" vertical="center" wrapText="1"/>
    </xf>
    <xf numFmtId="0" fontId="13" fillId="0" borderId="43" xfId="1" applyFont="1" applyBorder="1" applyAlignment="1">
      <alignment horizontal="left" vertical="center" wrapText="1"/>
    </xf>
    <xf numFmtId="49" fontId="13" fillId="0" borderId="44" xfId="1" applyNumberFormat="1" applyFont="1" applyFill="1" applyBorder="1" applyAlignment="1">
      <alignment horizontal="left" vertical="center" shrinkToFit="1"/>
    </xf>
    <xf numFmtId="0" fontId="13" fillId="0" borderId="45" xfId="1" applyFont="1" applyBorder="1" applyAlignment="1">
      <alignment vertical="center" wrapText="1"/>
    </xf>
    <xf numFmtId="0" fontId="13" fillId="0" borderId="45" xfId="1" applyFont="1" applyBorder="1" applyAlignment="1">
      <alignment horizontal="left" vertical="center" wrapText="1"/>
    </xf>
    <xf numFmtId="49" fontId="13" fillId="0" borderId="46" xfId="1" applyNumberFormat="1" applyFont="1" applyFill="1" applyBorder="1" applyAlignment="1">
      <alignment horizontal="left" vertical="center" shrinkToFit="1"/>
    </xf>
    <xf numFmtId="0" fontId="13" fillId="0" borderId="53" xfId="1" applyFont="1" applyBorder="1" applyAlignment="1">
      <alignment vertical="center" wrapText="1"/>
    </xf>
    <xf numFmtId="0" fontId="13" fillId="0" borderId="53" xfId="1" applyFont="1" applyBorder="1" applyAlignment="1">
      <alignment horizontal="left" vertical="center" wrapText="1"/>
    </xf>
    <xf numFmtId="0" fontId="13" fillId="0" borderId="39" xfId="1" applyFont="1" applyBorder="1" applyAlignment="1">
      <alignment vertical="center" wrapText="1"/>
    </xf>
    <xf numFmtId="0" fontId="13" fillId="0" borderId="39" xfId="1" applyFont="1" applyBorder="1" applyAlignment="1">
      <alignment horizontal="left" vertical="center" wrapText="1"/>
    </xf>
    <xf numFmtId="0" fontId="13" fillId="0" borderId="37" xfId="1" applyFont="1" applyFill="1" applyBorder="1" applyAlignment="1">
      <alignment vertical="center" wrapText="1"/>
    </xf>
    <xf numFmtId="0" fontId="13" fillId="0" borderId="37"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Border="1" applyAlignment="1">
      <alignment horizontal="justify" vertical="center" wrapText="1"/>
    </xf>
    <xf numFmtId="49" fontId="13" fillId="0" borderId="38" xfId="1" applyNumberFormat="1" applyFont="1" applyFill="1" applyBorder="1" applyAlignment="1">
      <alignment horizontal="left" vertical="center" shrinkToFit="1"/>
    </xf>
    <xf numFmtId="0" fontId="13" fillId="0" borderId="39" xfId="1" applyFont="1" applyFill="1" applyBorder="1" applyAlignment="1">
      <alignment horizontal="center" vertical="center" wrapText="1"/>
    </xf>
    <xf numFmtId="0" fontId="13" fillId="0" borderId="32" xfId="1" applyFont="1" applyFill="1" applyBorder="1" applyAlignment="1">
      <alignment horizontal="center" vertical="center" wrapText="1"/>
    </xf>
    <xf numFmtId="0" fontId="13" fillId="0" borderId="37" xfId="1" applyFont="1" applyBorder="1" applyAlignment="1">
      <alignment vertical="center" wrapText="1"/>
    </xf>
    <xf numFmtId="0" fontId="13" fillId="0" borderId="51" xfId="1" applyFont="1" applyFill="1" applyBorder="1" applyAlignment="1">
      <alignment vertical="center" wrapText="1"/>
    </xf>
    <xf numFmtId="0" fontId="13" fillId="0" borderId="42" xfId="1" applyFont="1" applyFill="1" applyBorder="1" applyAlignment="1">
      <alignment horizontal="center" vertical="center" wrapText="1"/>
    </xf>
    <xf numFmtId="0" fontId="13" fillId="0" borderId="45" xfId="1" applyFont="1" applyFill="1" applyBorder="1" applyAlignment="1">
      <alignment vertical="center" wrapText="1"/>
    </xf>
    <xf numFmtId="0" fontId="13" fillId="0" borderId="45" xfId="1" applyFont="1" applyFill="1" applyBorder="1" applyAlignment="1">
      <alignment horizontal="left" vertical="center" wrapText="1"/>
    </xf>
    <xf numFmtId="0" fontId="13" fillId="0" borderId="53" xfId="1" applyFont="1" applyFill="1" applyBorder="1" applyAlignment="1">
      <alignment vertical="center" wrapText="1"/>
    </xf>
    <xf numFmtId="0" fontId="13" fillId="0" borderId="54" xfId="1" applyFont="1" applyFill="1" applyBorder="1" applyAlignment="1">
      <alignment horizontal="center" vertical="center" wrapText="1"/>
    </xf>
    <xf numFmtId="0" fontId="13" fillId="0" borderId="53" xfId="1" applyFont="1" applyFill="1" applyBorder="1" applyAlignment="1">
      <alignment horizontal="left" vertical="center" wrapText="1"/>
    </xf>
    <xf numFmtId="0" fontId="13" fillId="0" borderId="43" xfId="1" applyFont="1" applyFill="1" applyBorder="1" applyAlignment="1">
      <alignment vertical="center" wrapText="1"/>
    </xf>
    <xf numFmtId="0" fontId="13" fillId="0" borderId="43" xfId="1" applyFont="1" applyFill="1" applyBorder="1" applyAlignment="1">
      <alignment horizontal="left" vertical="top" wrapText="1"/>
    </xf>
    <xf numFmtId="0" fontId="13" fillId="0" borderId="39" xfId="1" applyFont="1" applyFill="1" applyBorder="1" applyAlignment="1">
      <alignment horizontal="left" vertical="top" wrapText="1"/>
    </xf>
    <xf numFmtId="0" fontId="17" fillId="0" borderId="5" xfId="1" applyFont="1" applyFill="1" applyBorder="1" applyAlignment="1">
      <alignment horizontal="center" vertical="center" wrapText="1"/>
    </xf>
    <xf numFmtId="49" fontId="19" fillId="0" borderId="50" xfId="1" applyNumberFormat="1" applyFont="1" applyFill="1" applyBorder="1" applyAlignment="1">
      <alignment horizontal="center" vertical="center" shrinkToFit="1"/>
    </xf>
    <xf numFmtId="49" fontId="19" fillId="0" borderId="41" xfId="1" applyNumberFormat="1" applyFont="1" applyFill="1" applyBorder="1" applyAlignment="1">
      <alignment horizontal="center" vertical="center" shrinkToFit="1"/>
    </xf>
    <xf numFmtId="0" fontId="13" fillId="0" borderId="0" xfId="2" applyFont="1">
      <alignment vertical="center"/>
    </xf>
    <xf numFmtId="0" fontId="13" fillId="0" borderId="48" xfId="2" applyFont="1" applyBorder="1">
      <alignment vertical="center"/>
    </xf>
    <xf numFmtId="0" fontId="9" fillId="3" borderId="58" xfId="0" applyFont="1" applyFill="1" applyBorder="1" applyAlignment="1">
      <alignment horizontal="center" vertical="center" wrapText="1"/>
    </xf>
    <xf numFmtId="0" fontId="9" fillId="3" borderId="40" xfId="0" applyFont="1" applyFill="1" applyBorder="1" applyAlignment="1">
      <alignment horizontal="left" vertical="center" wrapText="1" shrinkToFit="1"/>
    </xf>
    <xf numFmtId="0" fontId="9" fillId="3" borderId="60" xfId="0" applyFont="1" applyFill="1" applyBorder="1" applyAlignment="1">
      <alignment horizontal="center" vertical="center" wrapText="1"/>
    </xf>
    <xf numFmtId="0" fontId="9" fillId="3" borderId="12" xfId="0" applyFont="1" applyFill="1" applyBorder="1" applyAlignment="1">
      <alignment horizontal="left" vertical="center" wrapText="1" shrinkToFit="1"/>
    </xf>
    <xf numFmtId="0" fontId="9" fillId="3" borderId="61" xfId="0" applyFont="1" applyFill="1" applyBorder="1" applyAlignment="1">
      <alignment horizontal="center" vertical="center" wrapText="1"/>
    </xf>
    <xf numFmtId="0" fontId="9" fillId="3" borderId="18" xfId="0" applyFont="1" applyFill="1" applyBorder="1" applyAlignment="1">
      <alignment horizontal="left" vertical="center" wrapText="1" shrinkToFit="1"/>
    </xf>
    <xf numFmtId="0" fontId="9" fillId="3" borderId="63" xfId="0" applyFont="1" applyFill="1" applyBorder="1" applyAlignment="1">
      <alignment horizontal="center" vertical="center" wrapText="1"/>
    </xf>
    <xf numFmtId="0" fontId="9" fillId="3" borderId="13" xfId="0" applyFont="1" applyFill="1" applyBorder="1" applyAlignment="1">
      <alignment horizontal="left" vertical="center" wrapText="1" shrinkToFit="1"/>
    </xf>
    <xf numFmtId="0" fontId="11" fillId="0" borderId="0" xfId="3">
      <alignment vertical="center"/>
    </xf>
    <xf numFmtId="0" fontId="11" fillId="0" borderId="0" xfId="3" applyBorder="1" applyAlignment="1">
      <alignment horizontal="center" vertical="center"/>
    </xf>
    <xf numFmtId="0" fontId="11" fillId="0" borderId="75" xfId="3" applyBorder="1" applyAlignment="1">
      <alignment vertical="center"/>
    </xf>
    <xf numFmtId="0" fontId="11" fillId="0" borderId="0" xfId="3" applyBorder="1" applyAlignment="1">
      <alignment vertical="center"/>
    </xf>
    <xf numFmtId="0" fontId="11" fillId="0" borderId="0" xfId="3" applyBorder="1">
      <alignment vertical="center"/>
    </xf>
    <xf numFmtId="0" fontId="11" fillId="0" borderId="0" xfId="3" applyAlignment="1"/>
    <xf numFmtId="0" fontId="11" fillId="0" borderId="76" xfId="3" applyBorder="1" applyAlignment="1">
      <alignment horizontal="distributed" vertical="top"/>
    </xf>
    <xf numFmtId="0" fontId="11" fillId="0" borderId="78" xfId="3" applyFont="1" applyBorder="1" applyAlignment="1">
      <alignment horizontal="left" vertical="top"/>
    </xf>
    <xf numFmtId="0" fontId="11" fillId="0" borderId="79" xfId="3" applyFont="1" applyBorder="1" applyAlignment="1">
      <alignment horizontal="center" vertical="center"/>
    </xf>
    <xf numFmtId="0" fontId="11" fillId="0" borderId="79" xfId="3" applyBorder="1" applyAlignment="1">
      <alignment horizontal="center" vertical="center"/>
    </xf>
    <xf numFmtId="0" fontId="11" fillId="0" borderId="80" xfId="3" applyFont="1" applyBorder="1" applyAlignment="1">
      <alignment horizontal="center" vertical="center"/>
    </xf>
    <xf numFmtId="0" fontId="11" fillId="0" borderId="0" xfId="3" applyAlignment="1">
      <alignment horizontal="distributed" vertical="center"/>
    </xf>
    <xf numFmtId="0" fontId="11" fillId="0" borderId="71" xfId="3" applyBorder="1" applyAlignment="1">
      <alignment horizontal="distributed" vertical="center"/>
    </xf>
    <xf numFmtId="0" fontId="11" fillId="0" borderId="72" xfId="3" applyBorder="1">
      <alignment vertical="center"/>
    </xf>
    <xf numFmtId="0" fontId="11" fillId="0" borderId="81" xfId="3" applyBorder="1">
      <alignment vertical="center"/>
    </xf>
    <xf numFmtId="0" fontId="11" fillId="0" borderId="74" xfId="3" applyBorder="1">
      <alignment vertical="center"/>
    </xf>
    <xf numFmtId="0" fontId="11" fillId="0" borderId="71" xfId="3" applyFont="1" applyBorder="1" applyAlignment="1">
      <alignment horizontal="distributed" vertical="center"/>
    </xf>
    <xf numFmtId="0" fontId="11" fillId="0" borderId="76" xfId="3" applyFont="1" applyBorder="1" applyAlignment="1">
      <alignment horizontal="left" vertical="top"/>
    </xf>
    <xf numFmtId="0" fontId="11" fillId="0" borderId="29" xfId="3" applyBorder="1" applyAlignment="1">
      <alignment horizontal="center" vertical="top" wrapText="1"/>
    </xf>
    <xf numFmtId="0" fontId="11" fillId="0" borderId="29" xfId="3" applyBorder="1" applyAlignment="1">
      <alignment vertical="center"/>
    </xf>
    <xf numFmtId="0" fontId="11" fillId="0" borderId="77" xfId="3" applyBorder="1" applyAlignment="1">
      <alignment vertical="center"/>
    </xf>
    <xf numFmtId="0" fontId="11" fillId="0" borderId="71" xfId="3" applyFont="1" applyBorder="1" applyAlignment="1">
      <alignment horizontal="distributed" vertical="center" wrapText="1"/>
    </xf>
    <xf numFmtId="0" fontId="11" fillId="0" borderId="71" xfId="3" applyBorder="1" applyAlignment="1">
      <alignment horizontal="center" vertical="center"/>
    </xf>
    <xf numFmtId="0" fontId="6" fillId="0" borderId="0" xfId="4" applyFont="1" applyAlignment="1">
      <alignment vertical="center"/>
    </xf>
    <xf numFmtId="0" fontId="10" fillId="0" borderId="51" xfId="4" applyFont="1" applyBorder="1" applyAlignment="1">
      <alignment horizontal="left" vertical="center"/>
    </xf>
    <xf numFmtId="0" fontId="6" fillId="0" borderId="49" xfId="4" applyFont="1" applyBorder="1" applyAlignment="1">
      <alignment vertical="center"/>
    </xf>
    <xf numFmtId="0" fontId="6" fillId="0" borderId="48" xfId="4" applyFont="1" applyBorder="1" applyAlignment="1">
      <alignment vertical="center"/>
    </xf>
    <xf numFmtId="0" fontId="6" fillId="0" borderId="50" xfId="4" applyFont="1" applyBorder="1" applyAlignment="1">
      <alignment vertical="center"/>
    </xf>
    <xf numFmtId="0" fontId="6" fillId="0" borderId="51" xfId="4" applyFont="1" applyBorder="1" applyAlignment="1">
      <alignment vertical="center"/>
    </xf>
    <xf numFmtId="0" fontId="6" fillId="0" borderId="0" xfId="4" applyFont="1" applyBorder="1" applyAlignment="1">
      <alignment vertical="center"/>
    </xf>
    <xf numFmtId="0" fontId="6" fillId="0" borderId="52" xfId="4" applyFont="1" applyBorder="1" applyAlignment="1">
      <alignment vertical="center"/>
    </xf>
    <xf numFmtId="0" fontId="6" fillId="0" borderId="40" xfId="4" applyFont="1" applyBorder="1" applyAlignment="1">
      <alignment vertical="center"/>
    </xf>
    <xf numFmtId="0" fontId="6" fillId="0" borderId="31" xfId="4" applyFont="1" applyBorder="1" applyAlignment="1">
      <alignment vertical="center"/>
    </xf>
    <xf numFmtId="0" fontId="6" fillId="0" borderId="41" xfId="4" applyFont="1" applyBorder="1" applyAlignment="1">
      <alignment vertical="center"/>
    </xf>
    <xf numFmtId="0" fontId="5" fillId="0" borderId="0" xfId="4" applyFont="1" applyAlignment="1">
      <alignment vertical="center"/>
    </xf>
    <xf numFmtId="0" fontId="9" fillId="0" borderId="0" xfId="4" applyFont="1" applyAlignment="1">
      <alignment vertical="center"/>
    </xf>
    <xf numFmtId="0" fontId="24" fillId="0" borderId="0" xfId="4" applyFont="1" applyAlignment="1">
      <alignment horizontal="center" vertical="center"/>
    </xf>
    <xf numFmtId="0" fontId="11" fillId="0" borderId="0" xfId="4"/>
    <xf numFmtId="0" fontId="10" fillId="0" borderId="0" xfId="4" applyFont="1" applyAlignment="1">
      <alignment vertical="center"/>
    </xf>
    <xf numFmtId="0" fontId="25" fillId="0" borderId="0" xfId="4" applyFont="1" applyAlignment="1">
      <alignment vertical="center"/>
    </xf>
    <xf numFmtId="177" fontId="10" fillId="0" borderId="87" xfId="4" applyNumberFormat="1" applyFont="1" applyBorder="1" applyAlignment="1">
      <alignment horizontal="right" vertical="center" wrapText="1"/>
    </xf>
    <xf numFmtId="177" fontId="10" fillId="0" borderId="90" xfId="4" applyNumberFormat="1" applyFont="1" applyBorder="1" applyAlignment="1">
      <alignment horizontal="right" vertical="center" wrapText="1"/>
    </xf>
    <xf numFmtId="177" fontId="10" fillId="0" borderId="41" xfId="4" applyNumberFormat="1" applyFont="1" applyBorder="1" applyAlignment="1">
      <alignment horizontal="right" vertical="center" wrapText="1"/>
    </xf>
    <xf numFmtId="0" fontId="8" fillId="0" borderId="0" xfId="4" applyFont="1" applyAlignment="1">
      <alignment vertical="center"/>
    </xf>
    <xf numFmtId="0" fontId="7" fillId="0" borderId="0" xfId="4" applyFont="1" applyAlignment="1">
      <alignment vertical="center"/>
    </xf>
    <xf numFmtId="0" fontId="26" fillId="0" borderId="0" xfId="4" applyFont="1" applyBorder="1" applyAlignment="1">
      <alignment horizontal="right"/>
    </xf>
    <xf numFmtId="0" fontId="6" fillId="0" borderId="0" xfId="4" applyFont="1" applyBorder="1" applyAlignment="1">
      <alignment horizontal="left" vertical="center"/>
    </xf>
    <xf numFmtId="0" fontId="6" fillId="0" borderId="0" xfId="4" applyFont="1"/>
    <xf numFmtId="0" fontId="10" fillId="0" borderId="4" xfId="4" applyFont="1" applyBorder="1" applyAlignment="1">
      <alignment horizontal="center" vertical="center"/>
    </xf>
    <xf numFmtId="0" fontId="10" fillId="0" borderId="5" xfId="4" applyFont="1" applyBorder="1" applyAlignment="1">
      <alignment horizontal="center" vertical="center"/>
    </xf>
    <xf numFmtId="0" fontId="10" fillId="0" borderId="6" xfId="4" applyFont="1" applyBorder="1" applyAlignment="1">
      <alignment horizontal="center" vertical="center"/>
    </xf>
    <xf numFmtId="0" fontId="6" fillId="0" borderId="105" xfId="4" applyFont="1" applyBorder="1" applyAlignment="1">
      <alignment horizontal="center" vertical="center"/>
    </xf>
    <xf numFmtId="0" fontId="26" fillId="0" borderId="0" xfId="4" applyFont="1" applyBorder="1" applyAlignment="1">
      <alignment vertical="center"/>
    </xf>
    <xf numFmtId="0" fontId="28" fillId="0" borderId="0" xfId="4" applyFont="1" applyAlignment="1">
      <alignment vertical="center"/>
    </xf>
    <xf numFmtId="0" fontId="6" fillId="0" borderId="22" xfId="4" applyFont="1" applyBorder="1" applyAlignment="1">
      <alignment vertical="center"/>
    </xf>
    <xf numFmtId="0" fontId="6" fillId="0" borderId="20" xfId="4" applyFont="1" applyBorder="1" applyAlignment="1">
      <alignment vertical="center"/>
    </xf>
    <xf numFmtId="0" fontId="6" fillId="0" borderId="35" xfId="4" applyFont="1" applyBorder="1" applyAlignment="1">
      <alignment vertical="center"/>
    </xf>
    <xf numFmtId="0" fontId="6" fillId="0" borderId="23" xfId="4" applyFont="1" applyBorder="1" applyAlignment="1">
      <alignment vertical="center"/>
    </xf>
    <xf numFmtId="0" fontId="6" fillId="0" borderId="35" xfId="4" applyFont="1" applyBorder="1" applyAlignment="1">
      <alignment horizontal="left" vertical="center"/>
    </xf>
    <xf numFmtId="0" fontId="26" fillId="0" borderId="0" xfId="4" applyFont="1" applyAlignment="1">
      <alignment vertical="center"/>
    </xf>
    <xf numFmtId="0" fontId="6" fillId="0" borderId="0" xfId="4" applyFont="1" applyBorder="1" applyAlignment="1">
      <alignment horizontal="center" vertical="center"/>
    </xf>
    <xf numFmtId="0" fontId="6" fillId="0" borderId="0" xfId="4" applyFont="1" applyBorder="1" applyAlignment="1">
      <alignment horizontal="right" vertical="center"/>
    </xf>
    <xf numFmtId="0" fontId="26" fillId="0" borderId="0" xfId="4" applyFont="1" applyBorder="1" applyAlignment="1">
      <alignment horizontal="left" vertical="center" wrapText="1"/>
    </xf>
    <xf numFmtId="0" fontId="26" fillId="0" borderId="0" xfId="4" applyFont="1" applyBorder="1" applyAlignment="1">
      <alignment horizontal="right" vertical="center"/>
    </xf>
    <xf numFmtId="0" fontId="26" fillId="0" borderId="0" xfId="4" applyFont="1" applyBorder="1" applyAlignment="1">
      <alignment horizontal="left" vertical="center" shrinkToFit="1"/>
    </xf>
    <xf numFmtId="0" fontId="26" fillId="0" borderId="0" xfId="4" applyFont="1" applyBorder="1" applyAlignment="1">
      <alignment vertical="center" textRotation="255" shrinkToFit="1"/>
    </xf>
    <xf numFmtId="0" fontId="11" fillId="0" borderId="0" xfId="4" applyBorder="1" applyAlignment="1">
      <alignment vertical="center" textRotation="255"/>
    </xf>
    <xf numFmtId="0" fontId="26" fillId="0" borderId="0" xfId="4" applyFont="1" applyBorder="1" applyAlignment="1">
      <alignment horizontal="center" vertical="center"/>
    </xf>
    <xf numFmtId="0" fontId="10" fillId="0" borderId="0" xfId="4" applyFont="1" applyBorder="1" applyAlignment="1">
      <alignment horizontal="left" vertical="top"/>
    </xf>
    <xf numFmtId="0" fontId="6" fillId="0" borderId="0" xfId="4" applyFont="1" applyBorder="1" applyAlignment="1">
      <alignment horizontal="center" vertical="center" wrapText="1"/>
    </xf>
    <xf numFmtId="0" fontId="7" fillId="0" borderId="0" xfId="4" applyFont="1" applyBorder="1" applyAlignment="1">
      <alignment vertical="center"/>
    </xf>
    <xf numFmtId="0" fontId="6" fillId="0" borderId="0" xfId="4" applyFont="1" applyBorder="1" applyAlignment="1">
      <alignment horizontal="distributed" vertical="center" wrapText="1"/>
    </xf>
    <xf numFmtId="0" fontId="10" fillId="0" borderId="0" xfId="4" applyFont="1" applyBorder="1" applyAlignment="1">
      <alignment horizontal="distributed" vertical="center" wrapText="1"/>
    </xf>
    <xf numFmtId="0" fontId="11" fillId="0" borderId="0" xfId="4" applyBorder="1"/>
    <xf numFmtId="0" fontId="11" fillId="0" borderId="0" xfId="4" applyBorder="1" applyAlignment="1">
      <alignment horizontal="left"/>
    </xf>
    <xf numFmtId="0" fontId="10" fillId="0" borderId="20" xfId="4" applyFont="1" applyBorder="1" applyAlignment="1">
      <alignment horizontal="center" vertical="center" shrinkToFit="1"/>
    </xf>
    <xf numFmtId="0" fontId="11" fillId="0" borderId="48" xfId="4" applyBorder="1" applyAlignment="1">
      <alignment horizontal="left"/>
    </xf>
    <xf numFmtId="0" fontId="10" fillId="0" borderId="0" xfId="4" applyFont="1" applyBorder="1" applyAlignment="1">
      <alignment horizontal="center" vertical="center" shrinkToFit="1"/>
    </xf>
    <xf numFmtId="0" fontId="10" fillId="0" borderId="0" xfId="4" applyFont="1" applyBorder="1" applyAlignment="1">
      <alignment horizontal="left" vertical="center" wrapText="1"/>
    </xf>
    <xf numFmtId="0" fontId="10" fillId="0" borderId="0" xfId="4" applyFont="1" applyBorder="1" applyAlignment="1">
      <alignment horizontal="left" vertical="center" shrinkToFit="1"/>
    </xf>
    <xf numFmtId="0" fontId="10" fillId="0" borderId="0" xfId="4" applyFont="1" applyBorder="1" applyAlignment="1">
      <alignment horizontal="center" vertical="center" wrapText="1"/>
    </xf>
    <xf numFmtId="0" fontId="26" fillId="0" borderId="48" xfId="4" applyFont="1" applyBorder="1" applyAlignment="1">
      <alignment horizontal="left" vertical="center" wrapText="1"/>
    </xf>
    <xf numFmtId="49" fontId="13" fillId="0" borderId="44" xfId="1" applyNumberFormat="1" applyFont="1" applyFill="1" applyBorder="1" applyAlignment="1">
      <alignment horizontal="left" vertical="center" shrinkToFit="1"/>
    </xf>
    <xf numFmtId="49" fontId="13" fillId="0" borderId="57" xfId="1" applyNumberFormat="1" applyFont="1" applyFill="1" applyBorder="1" applyAlignment="1">
      <alignment horizontal="left" vertical="center" shrinkToFit="1"/>
    </xf>
    <xf numFmtId="0" fontId="10" fillId="0" borderId="4" xfId="1" applyFont="1" applyFill="1" applyBorder="1" applyAlignment="1">
      <alignment vertical="top" wrapText="1"/>
    </xf>
    <xf numFmtId="0" fontId="10" fillId="0" borderId="16" xfId="1" applyFont="1" applyFill="1" applyBorder="1" applyAlignment="1">
      <alignment vertical="top" wrapText="1"/>
    </xf>
    <xf numFmtId="0" fontId="9" fillId="3" borderId="14" xfId="0" applyFont="1" applyFill="1" applyBorder="1" applyAlignment="1">
      <alignment vertical="center" wrapText="1"/>
    </xf>
    <xf numFmtId="0" fontId="9" fillId="3" borderId="15" xfId="0" applyFont="1" applyFill="1" applyBorder="1" applyAlignment="1">
      <alignment horizontal="left" vertical="center" wrapText="1" shrinkToFit="1"/>
    </xf>
    <xf numFmtId="0" fontId="9" fillId="3" borderId="65" xfId="0" applyFont="1" applyFill="1" applyBorder="1" applyAlignment="1">
      <alignment horizontal="center" vertical="center" wrapText="1"/>
    </xf>
    <xf numFmtId="0" fontId="9" fillId="3" borderId="11" xfId="0" applyFont="1" applyFill="1" applyBorder="1" applyAlignment="1">
      <alignment horizontal="left" vertical="center" wrapText="1" shrinkToFit="1"/>
    </xf>
    <xf numFmtId="0" fontId="9" fillId="3" borderId="59" xfId="0" applyFont="1" applyFill="1" applyBorder="1" applyAlignment="1">
      <alignment horizontal="center" vertical="center" wrapText="1"/>
    </xf>
    <xf numFmtId="0" fontId="9" fillId="3" borderId="6" xfId="0" applyFont="1" applyFill="1" applyBorder="1" applyAlignment="1">
      <alignment vertical="center" wrapText="1"/>
    </xf>
    <xf numFmtId="0" fontId="13" fillId="0" borderId="43" xfId="1" applyFont="1" applyFill="1" applyBorder="1" applyAlignment="1">
      <alignment horizontal="left" vertical="center" wrapText="1"/>
    </xf>
    <xf numFmtId="0" fontId="13" fillId="0" borderId="47" xfId="1" applyFont="1" applyFill="1" applyBorder="1" applyAlignment="1">
      <alignment horizontal="center" vertical="center" wrapText="1"/>
    </xf>
    <xf numFmtId="0" fontId="13" fillId="0" borderId="16" xfId="1" applyFont="1" applyBorder="1" applyAlignment="1">
      <alignment horizontal="center" vertical="center" wrapText="1"/>
    </xf>
    <xf numFmtId="0" fontId="13" fillId="0" borderId="51" xfId="1" applyFont="1" applyBorder="1" applyAlignment="1">
      <alignment horizontal="center" vertical="center" wrapText="1"/>
    </xf>
    <xf numFmtId="0" fontId="10" fillId="0" borderId="45" xfId="0" applyFont="1" applyFill="1" applyBorder="1" applyAlignment="1">
      <alignment vertical="center" wrapText="1"/>
    </xf>
    <xf numFmtId="0" fontId="10" fillId="0" borderId="42" xfId="0" applyFont="1" applyFill="1" applyBorder="1" applyAlignment="1">
      <alignment horizontal="center" vertical="center" wrapText="1"/>
    </xf>
    <xf numFmtId="0" fontId="14" fillId="0" borderId="0" xfId="0" applyFont="1" applyAlignment="1">
      <alignment vertical="center" wrapText="1"/>
    </xf>
    <xf numFmtId="0" fontId="10" fillId="0" borderId="51" xfId="0" applyFont="1" applyFill="1" applyBorder="1" applyAlignment="1">
      <alignment vertical="center" wrapText="1"/>
    </xf>
    <xf numFmtId="0" fontId="10" fillId="0" borderId="20" xfId="0" applyFont="1" applyFill="1" applyBorder="1" applyAlignment="1">
      <alignment vertical="center" wrapText="1"/>
    </xf>
    <xf numFmtId="0" fontId="10" fillId="0" borderId="19" xfId="0" applyFont="1" applyFill="1" applyBorder="1" applyAlignment="1">
      <alignment horizontal="center" vertical="center"/>
    </xf>
    <xf numFmtId="0" fontId="44" fillId="0" borderId="0" xfId="0" applyFont="1">
      <alignment vertical="center"/>
    </xf>
    <xf numFmtId="0" fontId="10" fillId="0" borderId="19" xfId="0" applyFont="1" applyFill="1" applyBorder="1">
      <alignment vertical="center"/>
    </xf>
    <xf numFmtId="0" fontId="10" fillId="0" borderId="23" xfId="0" applyFont="1" applyFill="1" applyBorder="1">
      <alignment vertical="center"/>
    </xf>
    <xf numFmtId="0" fontId="13" fillId="0" borderId="19"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0" fillId="0" borderId="20" xfId="1" applyFont="1" applyFill="1" applyBorder="1" applyAlignment="1">
      <alignment horizontal="center" vertical="center" wrapText="1"/>
    </xf>
    <xf numFmtId="0" fontId="10" fillId="0" borderId="16" xfId="1" applyFont="1" applyFill="1" applyBorder="1" applyAlignment="1">
      <alignment horizontal="center" vertical="center" wrapText="1"/>
    </xf>
    <xf numFmtId="0" fontId="10" fillId="0" borderId="40" xfId="1" applyFont="1" applyFill="1" applyBorder="1" applyAlignment="1">
      <alignment horizontal="center" vertical="center" wrapText="1"/>
    </xf>
    <xf numFmtId="0" fontId="10" fillId="0" borderId="19"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19" xfId="1" applyFont="1" applyFill="1" applyBorder="1" applyAlignment="1">
      <alignment vertical="top" wrapText="1"/>
    </xf>
    <xf numFmtId="0" fontId="10" fillId="0" borderId="35" xfId="1" applyFont="1" applyFill="1" applyBorder="1" applyAlignment="1">
      <alignment vertical="top" wrapText="1"/>
    </xf>
    <xf numFmtId="0" fontId="10" fillId="0" borderId="48" xfId="1" applyFont="1" applyFill="1" applyBorder="1" applyAlignment="1">
      <alignment vertical="top" wrapText="1"/>
    </xf>
    <xf numFmtId="0" fontId="15" fillId="0" borderId="4" xfId="1" applyFont="1" applyBorder="1" applyAlignment="1">
      <alignment vertical="center" wrapText="1"/>
    </xf>
    <xf numFmtId="0" fontId="10" fillId="3" borderId="53" xfId="1" applyFont="1" applyFill="1" applyBorder="1" applyAlignment="1">
      <alignment vertical="center" wrapText="1"/>
    </xf>
    <xf numFmtId="0" fontId="10" fillId="0" borderId="54" xfId="1" applyFont="1" applyBorder="1" applyAlignment="1">
      <alignment horizontal="center" vertical="center" wrapText="1"/>
    </xf>
    <xf numFmtId="0" fontId="15" fillId="0" borderId="54" xfId="1" applyFont="1" applyBorder="1" applyAlignment="1">
      <alignment vertical="center" wrapText="1"/>
    </xf>
    <xf numFmtId="0" fontId="10" fillId="0" borderId="42" xfId="0" applyFont="1" applyFill="1" applyBorder="1" applyAlignment="1">
      <alignment horizontal="center" vertical="center"/>
    </xf>
    <xf numFmtId="0" fontId="10" fillId="0" borderId="39" xfId="0" applyFont="1" applyFill="1" applyBorder="1" applyAlignment="1">
      <alignment vertical="center" wrapText="1"/>
    </xf>
    <xf numFmtId="0" fontId="10" fillId="0" borderId="32" xfId="0" applyFont="1" applyFill="1" applyBorder="1" applyAlignment="1">
      <alignment horizontal="center" vertical="center"/>
    </xf>
    <xf numFmtId="0" fontId="10" fillId="0" borderId="37" xfId="0" applyFont="1" applyFill="1" applyBorder="1" applyAlignment="1">
      <alignment vertical="center" wrapText="1"/>
    </xf>
    <xf numFmtId="0" fontId="10" fillId="0" borderId="36" xfId="0" applyFont="1" applyFill="1" applyBorder="1" applyAlignment="1">
      <alignment horizontal="center" vertical="center"/>
    </xf>
    <xf numFmtId="0" fontId="44" fillId="0" borderId="32" xfId="0" applyFont="1" applyBorder="1">
      <alignment vertical="center"/>
    </xf>
    <xf numFmtId="0" fontId="44" fillId="0" borderId="42" xfId="0" applyFont="1" applyBorder="1">
      <alignment vertical="center"/>
    </xf>
    <xf numFmtId="0" fontId="44" fillId="0" borderId="36" xfId="0" applyFont="1" applyBorder="1">
      <alignment vertical="center"/>
    </xf>
    <xf numFmtId="0" fontId="14" fillId="0" borderId="16" xfId="0" applyFont="1" applyBorder="1" applyAlignment="1">
      <alignment vertical="center" wrapText="1"/>
    </xf>
    <xf numFmtId="0" fontId="44" fillId="0" borderId="5" xfId="0" applyFont="1" applyBorder="1">
      <alignment vertical="center"/>
    </xf>
    <xf numFmtId="49" fontId="10" fillId="0" borderId="50" xfId="1" applyNumberFormat="1" applyFont="1" applyFill="1" applyBorder="1" applyAlignment="1">
      <alignment vertical="center" shrinkToFit="1"/>
    </xf>
    <xf numFmtId="0" fontId="10" fillId="0" borderId="49" xfId="1" applyFont="1" applyFill="1" applyBorder="1" applyAlignment="1">
      <alignment vertical="center" wrapText="1"/>
    </xf>
    <xf numFmtId="0" fontId="15" fillId="0" borderId="16" xfId="1" applyFont="1" applyFill="1" applyBorder="1" applyAlignment="1">
      <alignment vertical="center" wrapText="1"/>
    </xf>
    <xf numFmtId="0" fontId="13" fillId="0" borderId="19" xfId="1" applyFont="1" applyFill="1" applyBorder="1" applyAlignment="1">
      <alignment vertical="center" wrapText="1"/>
    </xf>
    <xf numFmtId="49" fontId="10" fillId="0" borderId="50" xfId="1" applyNumberFormat="1" applyFont="1" applyFill="1" applyBorder="1" applyAlignment="1">
      <alignment horizontal="left" vertical="center" shrinkToFit="1"/>
    </xf>
    <xf numFmtId="0" fontId="10" fillId="0" borderId="5" xfId="1" applyFont="1" applyFill="1" applyBorder="1" applyAlignment="1">
      <alignment vertical="center" wrapText="1"/>
    </xf>
    <xf numFmtId="49" fontId="10" fillId="0" borderId="35" xfId="1" applyNumberFormat="1" applyFont="1" applyFill="1" applyBorder="1" applyAlignment="1">
      <alignment horizontal="left" vertical="center" shrinkToFit="1"/>
    </xf>
    <xf numFmtId="0" fontId="10" fillId="0" borderId="35" xfId="1" applyFont="1" applyFill="1" applyBorder="1" applyAlignment="1">
      <alignment vertical="center" wrapText="1"/>
    </xf>
    <xf numFmtId="0" fontId="10" fillId="0" borderId="19" xfId="1" applyFont="1" applyFill="1" applyBorder="1" applyAlignment="1">
      <alignment vertical="center" wrapText="1"/>
    </xf>
    <xf numFmtId="49" fontId="10" fillId="0" borderId="41" xfId="1" applyNumberFormat="1" applyFont="1" applyFill="1" applyBorder="1" applyAlignment="1">
      <alignment horizontal="left" vertical="center" shrinkToFit="1"/>
    </xf>
    <xf numFmtId="0" fontId="10" fillId="0" borderId="40" xfId="1" applyFont="1" applyFill="1" applyBorder="1" applyAlignment="1">
      <alignment horizontal="justify" vertical="center" wrapText="1"/>
    </xf>
    <xf numFmtId="0" fontId="10" fillId="0" borderId="4" xfId="1" applyFont="1" applyFill="1" applyBorder="1" applyAlignment="1">
      <alignment horizontal="center" vertical="center" wrapText="1"/>
    </xf>
    <xf numFmtId="0" fontId="10" fillId="0" borderId="4" xfId="1" applyFont="1" applyFill="1" applyBorder="1" applyAlignment="1">
      <alignment vertical="center" wrapText="1"/>
    </xf>
    <xf numFmtId="0" fontId="10" fillId="0" borderId="37" xfId="1" applyFont="1" applyFill="1" applyBorder="1" applyAlignment="1">
      <alignment horizontal="justify" vertical="center" wrapText="1"/>
    </xf>
    <xf numFmtId="0" fontId="10" fillId="0" borderId="16" xfId="1" applyFont="1" applyFill="1" applyBorder="1" applyAlignment="1">
      <alignment vertical="center" wrapText="1"/>
    </xf>
    <xf numFmtId="49" fontId="10" fillId="0" borderId="35" xfId="1" applyNumberFormat="1" applyFont="1" applyFill="1" applyBorder="1" applyAlignment="1">
      <alignment vertical="center" shrinkToFit="1"/>
    </xf>
    <xf numFmtId="0" fontId="10" fillId="0" borderId="35" xfId="1" applyFont="1" applyFill="1" applyBorder="1" applyAlignment="1">
      <alignment horizontal="left" vertical="center" wrapText="1"/>
    </xf>
    <xf numFmtId="0" fontId="10" fillId="0" borderId="40" xfId="1" applyFont="1" applyFill="1" applyBorder="1" applyAlignment="1">
      <alignment horizontal="left" vertical="center" wrapText="1"/>
    </xf>
    <xf numFmtId="0" fontId="15" fillId="0" borderId="4" xfId="2" applyFont="1" applyFill="1" applyBorder="1" applyAlignment="1">
      <alignment vertical="center" wrapText="1"/>
    </xf>
    <xf numFmtId="0" fontId="13" fillId="0" borderId="32" xfId="1" applyFont="1" applyBorder="1" applyAlignment="1">
      <alignment horizontal="center" vertical="center" wrapText="1"/>
    </xf>
    <xf numFmtId="0" fontId="13" fillId="0" borderId="39" xfId="1" applyFont="1" applyBorder="1" applyAlignment="1">
      <alignment horizontal="center" vertical="center" wrapText="1"/>
    </xf>
    <xf numFmtId="49" fontId="10" fillId="0" borderId="34" xfId="0" applyNumberFormat="1" applyFont="1" applyFill="1" applyBorder="1">
      <alignment vertical="center"/>
    </xf>
    <xf numFmtId="49" fontId="10" fillId="0" borderId="46" xfId="0" applyNumberFormat="1" applyFont="1" applyFill="1" applyBorder="1">
      <alignment vertical="center"/>
    </xf>
    <xf numFmtId="49" fontId="10" fillId="0" borderId="38" xfId="0" applyNumberFormat="1" applyFont="1" applyFill="1" applyBorder="1">
      <alignment vertical="center"/>
    </xf>
    <xf numFmtId="0" fontId="10" fillId="3" borderId="40" xfId="1" applyFont="1" applyFill="1" applyBorder="1" applyAlignment="1">
      <alignment vertical="center" wrapText="1"/>
    </xf>
    <xf numFmtId="0" fontId="10" fillId="0" borderId="4" xfId="1" applyFont="1" applyFill="1" applyBorder="1" applyAlignment="1">
      <alignment vertical="top" wrapText="1"/>
    </xf>
    <xf numFmtId="49" fontId="13" fillId="0" borderId="57" xfId="1" applyNumberFormat="1" applyFont="1" applyFill="1" applyBorder="1" applyAlignment="1">
      <alignment horizontal="left" vertical="center" shrinkToFit="1"/>
    </xf>
    <xf numFmtId="0" fontId="15" fillId="0" borderId="16" xfId="1" applyFont="1" applyBorder="1" applyAlignment="1">
      <alignment vertical="center" wrapText="1"/>
    </xf>
    <xf numFmtId="0" fontId="10" fillId="0" borderId="53" xfId="1" applyFont="1" applyBorder="1" applyAlignment="1">
      <alignment horizontal="justify" vertical="center" wrapText="1"/>
    </xf>
    <xf numFmtId="0" fontId="10" fillId="0" borderId="54" xfId="1" applyFont="1" applyFill="1" applyBorder="1" applyAlignment="1">
      <alignment vertical="center" wrapText="1"/>
    </xf>
    <xf numFmtId="0" fontId="14" fillId="0" borderId="0" xfId="0" applyFont="1" applyFill="1" applyAlignment="1">
      <alignment vertical="center" wrapText="1"/>
    </xf>
    <xf numFmtId="49" fontId="10" fillId="0" borderId="38" xfId="0" applyNumberFormat="1" applyFont="1" applyFill="1" applyBorder="1" applyAlignment="1">
      <alignment horizontal="center" vertical="top" shrinkToFit="1"/>
    </xf>
    <xf numFmtId="0" fontId="10" fillId="0" borderId="37" xfId="0" applyFont="1" applyFill="1" applyBorder="1" applyAlignment="1">
      <alignment horizontal="left" vertical="top" wrapText="1"/>
    </xf>
    <xf numFmtId="0" fontId="13" fillId="0" borderId="0" xfId="0" applyFont="1">
      <alignment vertical="center"/>
    </xf>
    <xf numFmtId="0" fontId="10" fillId="0" borderId="53" xfId="1" applyFont="1" applyFill="1" applyBorder="1" applyAlignment="1">
      <alignment vertical="center" wrapText="1"/>
    </xf>
    <xf numFmtId="0" fontId="13" fillId="0" borderId="19" xfId="1" applyFont="1" applyFill="1" applyBorder="1" applyAlignment="1">
      <alignment vertical="top" wrapText="1"/>
    </xf>
    <xf numFmtId="49" fontId="10" fillId="0" borderId="44" xfId="1" applyNumberFormat="1" applyFont="1" applyFill="1" applyBorder="1" applyAlignment="1">
      <alignment horizontal="left" vertical="center" shrinkToFit="1"/>
    </xf>
    <xf numFmtId="49" fontId="10" fillId="0" borderId="57" xfId="1" applyNumberFormat="1" applyFont="1" applyFill="1" applyBorder="1" applyAlignment="1">
      <alignment horizontal="left" vertical="center" shrinkToFit="1"/>
    </xf>
    <xf numFmtId="0" fontId="10" fillId="0" borderId="5" xfId="1" applyFont="1" applyBorder="1" applyAlignment="1">
      <alignment horizontal="center" vertical="center" wrapText="1"/>
    </xf>
    <xf numFmtId="0" fontId="10" fillId="0" borderId="49" xfId="1" applyFont="1" applyBorder="1" applyAlignment="1">
      <alignment horizontal="center" vertical="center" wrapText="1"/>
    </xf>
    <xf numFmtId="0" fontId="10" fillId="0" borderId="39" xfId="1" applyFont="1" applyBorder="1" applyAlignment="1">
      <alignment horizontal="center" vertical="center" wrapText="1"/>
    </xf>
    <xf numFmtId="0" fontId="10" fillId="0" borderId="43" xfId="1" applyFont="1" applyBorder="1" applyAlignment="1">
      <alignment vertical="center" wrapText="1"/>
    </xf>
    <xf numFmtId="0" fontId="10" fillId="0" borderId="47" xfId="1" applyFont="1" applyFill="1" applyBorder="1" applyAlignment="1">
      <alignment horizontal="center" vertical="center" wrapText="1"/>
    </xf>
    <xf numFmtId="0" fontId="15" fillId="0" borderId="47" xfId="1" applyFont="1" applyFill="1" applyBorder="1" applyAlignment="1">
      <alignment vertical="center" wrapText="1"/>
    </xf>
    <xf numFmtId="0" fontId="14" fillId="0" borderId="42" xfId="0" applyFont="1" applyBorder="1" applyAlignment="1">
      <alignment vertical="center" wrapText="1"/>
    </xf>
    <xf numFmtId="49" fontId="10" fillId="3" borderId="57" xfId="1" applyNumberFormat="1" applyFont="1" applyFill="1" applyBorder="1" applyAlignment="1">
      <alignment horizontal="left" vertical="center" shrinkToFit="1"/>
    </xf>
    <xf numFmtId="0" fontId="10" fillId="0" borderId="51" xfId="1" applyFont="1" applyFill="1" applyBorder="1" applyAlignment="1">
      <alignment vertical="top" wrapText="1"/>
    </xf>
    <xf numFmtId="0" fontId="10" fillId="0" borderId="39" xfId="1" applyFont="1" applyFill="1" applyBorder="1" applyAlignment="1">
      <alignment vertical="top" wrapText="1"/>
    </xf>
    <xf numFmtId="0" fontId="10" fillId="0" borderId="45" xfId="1" applyFont="1" applyFill="1" applyBorder="1" applyAlignment="1">
      <alignment vertical="top" wrapText="1"/>
    </xf>
    <xf numFmtId="0" fontId="15" fillId="0" borderId="19" xfId="1" applyFont="1" applyFill="1" applyBorder="1" applyAlignment="1">
      <alignment vertical="center" wrapText="1"/>
    </xf>
    <xf numFmtId="0" fontId="10" fillId="0" borderId="31" xfId="1" applyFont="1" applyFill="1" applyBorder="1" applyAlignment="1">
      <alignment horizontal="left" vertical="top" wrapText="1"/>
    </xf>
    <xf numFmtId="49" fontId="10" fillId="0" borderId="57" xfId="0" applyNumberFormat="1" applyFont="1" applyFill="1" applyBorder="1" applyAlignment="1">
      <alignment horizontal="center" vertical="top" shrinkToFit="1"/>
    </xf>
    <xf numFmtId="0" fontId="10" fillId="0" borderId="53" xfId="0" applyFont="1" applyFill="1" applyBorder="1" applyAlignment="1">
      <alignment horizontal="left" vertical="top" wrapText="1"/>
    </xf>
    <xf numFmtId="0" fontId="10" fillId="0" borderId="54" xfId="0" applyFont="1" applyFill="1" applyBorder="1" applyAlignment="1">
      <alignment horizontal="center" vertical="center" wrapText="1"/>
    </xf>
    <xf numFmtId="0" fontId="4" fillId="0" borderId="0" xfId="0" applyFont="1" applyAlignment="1">
      <alignment vertical="center"/>
    </xf>
    <xf numFmtId="0" fontId="0" fillId="0" borderId="0" xfId="0" applyFont="1" applyAlignment="1">
      <alignment vertical="center"/>
    </xf>
    <xf numFmtId="0" fontId="0" fillId="0" borderId="0" xfId="0" applyFont="1" applyAlignment="1">
      <alignment horizontal="left" vertical="center" wrapText="1" shrinkToFit="1"/>
    </xf>
    <xf numFmtId="0" fontId="0" fillId="0" borderId="0" xfId="0" applyFont="1" applyAlignment="1">
      <alignment horizontal="center" vertical="center"/>
    </xf>
    <xf numFmtId="0" fontId="0" fillId="0" borderId="0" xfId="0" applyFont="1" applyAlignment="1">
      <alignment horizontal="left" vertical="top" wrapText="1"/>
    </xf>
    <xf numFmtId="0" fontId="21" fillId="3" borderId="0" xfId="0" applyFont="1" applyFill="1" applyAlignment="1">
      <alignment vertical="center"/>
    </xf>
    <xf numFmtId="0" fontId="9" fillId="3" borderId="9" xfId="0" applyFont="1" applyFill="1" applyBorder="1" applyAlignment="1">
      <alignment vertical="center" wrapText="1"/>
    </xf>
    <xf numFmtId="0" fontId="9" fillId="3" borderId="68" xfId="0" applyFont="1" applyFill="1" applyBorder="1" applyAlignment="1">
      <alignment horizontal="left" vertical="center" wrapText="1" shrinkToFit="1"/>
    </xf>
    <xf numFmtId="176" fontId="9" fillId="3" borderId="3" xfId="0" applyNumberFormat="1" applyFont="1" applyFill="1" applyBorder="1" applyAlignment="1">
      <alignment horizontal="center" vertical="center" wrapText="1"/>
    </xf>
    <xf numFmtId="0" fontId="9" fillId="3" borderId="3" xfId="0" applyFont="1" applyFill="1" applyBorder="1" applyAlignment="1">
      <alignment horizontal="left" vertical="top" wrapText="1" shrinkToFit="1"/>
    </xf>
    <xf numFmtId="0" fontId="42" fillId="3" borderId="0" xfId="0" applyFont="1" applyFill="1" applyAlignment="1">
      <alignment vertical="center"/>
    </xf>
    <xf numFmtId="0" fontId="9" fillId="3" borderId="8" xfId="0" applyFont="1" applyFill="1" applyBorder="1" applyAlignment="1">
      <alignment vertical="center" wrapText="1"/>
    </xf>
    <xf numFmtId="0" fontId="9" fillId="3" borderId="67" xfId="0" applyFont="1" applyFill="1" applyBorder="1" applyAlignment="1">
      <alignment horizontal="left" vertical="center" wrapText="1" shrinkToFit="1"/>
    </xf>
    <xf numFmtId="176" fontId="9" fillId="3" borderId="2" xfId="0" applyNumberFormat="1" applyFont="1" applyFill="1" applyBorder="1" applyAlignment="1">
      <alignment horizontal="center" vertical="center" wrapText="1"/>
    </xf>
    <xf numFmtId="0" fontId="9" fillId="3" borderId="2" xfId="0" applyFont="1" applyFill="1" applyBorder="1" applyAlignment="1">
      <alignment horizontal="left" vertical="top" wrapText="1" shrinkToFit="1"/>
    </xf>
    <xf numFmtId="0" fontId="0" fillId="3" borderId="8" xfId="0" applyFont="1" applyFill="1" applyBorder="1" applyAlignment="1">
      <alignment horizontal="left" vertical="center" wrapText="1"/>
    </xf>
    <xf numFmtId="0" fontId="9" fillId="3" borderId="27" xfId="0" applyFont="1" applyFill="1" applyBorder="1" applyAlignment="1">
      <alignment horizontal="left" vertical="center" wrapText="1" shrinkToFit="1"/>
    </xf>
    <xf numFmtId="0" fontId="0" fillId="3" borderId="8" xfId="0" applyFont="1" applyFill="1" applyBorder="1" applyAlignment="1">
      <alignment horizontal="left" vertical="top" wrapText="1"/>
    </xf>
    <xf numFmtId="0" fontId="9" fillId="3" borderId="8" xfId="0" applyFont="1" applyFill="1" applyBorder="1" applyAlignment="1">
      <alignment horizontal="left" vertical="top" wrapText="1" shrinkToFit="1"/>
    </xf>
    <xf numFmtId="0" fontId="9" fillId="3" borderId="70" xfId="0" applyFont="1" applyFill="1" applyBorder="1" applyAlignment="1">
      <alignment horizontal="left" vertical="center" wrapText="1" shrinkToFit="1"/>
    </xf>
    <xf numFmtId="176" fontId="9" fillId="3" borderId="26" xfId="0" applyNumberFormat="1" applyFont="1" applyFill="1" applyBorder="1" applyAlignment="1">
      <alignment horizontal="center" vertical="center" wrapText="1"/>
    </xf>
    <xf numFmtId="0" fontId="9" fillId="3" borderId="26" xfId="0" applyFont="1" applyFill="1" applyBorder="1" applyAlignment="1">
      <alignment horizontal="left" vertical="top" wrapText="1" shrinkToFit="1"/>
    </xf>
    <xf numFmtId="0" fontId="9" fillId="3" borderId="12" xfId="0" applyFont="1" applyFill="1" applyBorder="1" applyAlignment="1">
      <alignment horizontal="left" vertical="center" shrinkToFit="1"/>
    </xf>
    <xf numFmtId="176" fontId="9" fillId="3" borderId="60" xfId="0" applyNumberFormat="1" applyFont="1" applyFill="1" applyBorder="1" applyAlignment="1">
      <alignment horizontal="center" vertical="center" wrapText="1"/>
    </xf>
    <xf numFmtId="0" fontId="9" fillId="3" borderId="17" xfId="0" applyFont="1" applyFill="1" applyBorder="1" applyAlignment="1">
      <alignment vertical="center" wrapText="1"/>
    </xf>
    <xf numFmtId="0" fontId="21" fillId="3" borderId="0" xfId="0" applyFont="1" applyFill="1" applyAlignment="1">
      <alignment vertical="center" wrapText="1"/>
    </xf>
    <xf numFmtId="0" fontId="9" fillId="3" borderId="66" xfId="0" applyFont="1" applyFill="1" applyBorder="1" applyAlignment="1">
      <alignment horizontal="left" vertical="center" wrapText="1" shrinkToFit="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top" wrapText="1" shrinkToFit="1"/>
    </xf>
    <xf numFmtId="0" fontId="9" fillId="3" borderId="13" xfId="0" applyFont="1" applyFill="1" applyBorder="1" applyAlignment="1">
      <alignment horizontal="left" vertical="center" shrinkToFit="1"/>
    </xf>
    <xf numFmtId="176" fontId="9" fillId="3" borderId="63" xfId="0" applyNumberFormat="1" applyFont="1" applyFill="1" applyBorder="1" applyAlignment="1">
      <alignment horizontal="center" vertical="center" wrapText="1"/>
    </xf>
    <xf numFmtId="0" fontId="9" fillId="3" borderId="11" xfId="0" applyFont="1" applyFill="1" applyBorder="1" applyAlignment="1">
      <alignment horizontal="left" vertical="center" shrinkToFit="1"/>
    </xf>
    <xf numFmtId="176" fontId="9" fillId="3" borderId="59" xfId="0" applyNumberFormat="1" applyFont="1" applyFill="1" applyBorder="1" applyAlignment="1">
      <alignment horizontal="center" vertical="center" wrapText="1"/>
    </xf>
    <xf numFmtId="0" fontId="0" fillId="3" borderId="0" xfId="0" applyFill="1" applyAlignment="1">
      <alignment vertical="center"/>
    </xf>
    <xf numFmtId="0" fontId="0" fillId="3" borderId="54" xfId="0" applyFont="1" applyFill="1" applyBorder="1" applyAlignment="1">
      <alignment horizontal="left" vertical="center" wrapText="1"/>
    </xf>
    <xf numFmtId="0" fontId="9" fillId="3" borderId="106" xfId="0" applyFont="1" applyFill="1" applyBorder="1" applyAlignment="1">
      <alignment horizontal="left" vertical="center" wrapText="1" shrinkToFit="1"/>
    </xf>
    <xf numFmtId="0" fontId="9" fillId="3" borderId="215" xfId="0" applyFont="1" applyFill="1" applyBorder="1" applyAlignment="1">
      <alignment horizontal="center" vertical="center" wrapText="1"/>
    </xf>
    <xf numFmtId="0" fontId="0" fillId="3" borderId="54" xfId="0" applyFont="1" applyFill="1" applyBorder="1" applyAlignment="1">
      <alignment horizontal="left" vertical="top" wrapText="1"/>
    </xf>
    <xf numFmtId="0" fontId="5" fillId="0" borderId="0" xfId="0" applyFont="1" applyAlignment="1">
      <alignment vertical="center"/>
    </xf>
    <xf numFmtId="0" fontId="0" fillId="3" borderId="16" xfId="0" applyFont="1" applyFill="1" applyBorder="1" applyAlignment="1">
      <alignment horizontal="left" vertical="center" wrapText="1"/>
    </xf>
    <xf numFmtId="0" fontId="9" fillId="3" borderId="51" xfId="0" applyFont="1" applyFill="1" applyBorder="1" applyAlignment="1">
      <alignment horizontal="left" vertical="center" wrapText="1" shrinkToFit="1"/>
    </xf>
    <xf numFmtId="0" fontId="9" fillId="3" borderId="62" xfId="0" applyFont="1" applyFill="1" applyBorder="1" applyAlignment="1">
      <alignment horizontal="center" vertical="center" wrapText="1"/>
    </xf>
    <xf numFmtId="0" fontId="0" fillId="3" borderId="16" xfId="0" applyFont="1" applyFill="1" applyBorder="1" applyAlignment="1">
      <alignment horizontal="left" vertical="top" wrapText="1"/>
    </xf>
    <xf numFmtId="0" fontId="5" fillId="3" borderId="0" xfId="0" applyFont="1" applyFill="1" applyAlignment="1">
      <alignment vertical="center"/>
    </xf>
    <xf numFmtId="0" fontId="0" fillId="3" borderId="4" xfId="0" applyFont="1" applyFill="1" applyBorder="1" applyAlignment="1">
      <alignment horizontal="left" vertical="center" wrapText="1"/>
    </xf>
    <xf numFmtId="0" fontId="0" fillId="3" borderId="4" xfId="0" applyFont="1" applyFill="1" applyBorder="1" applyAlignment="1">
      <alignment horizontal="left" vertical="top" wrapText="1"/>
    </xf>
    <xf numFmtId="0" fontId="9" fillId="3" borderId="16" xfId="0" applyFont="1" applyFill="1" applyBorder="1" applyAlignment="1">
      <alignment vertical="center" wrapText="1"/>
    </xf>
    <xf numFmtId="0" fontId="9" fillId="3" borderId="69" xfId="0" applyFont="1" applyFill="1" applyBorder="1" applyAlignment="1">
      <alignment horizontal="left" vertical="center" wrapText="1" shrinkToFit="1"/>
    </xf>
    <xf numFmtId="176" fontId="9" fillId="3" borderId="52" xfId="0" applyNumberFormat="1" applyFont="1" applyFill="1" applyBorder="1" applyAlignment="1">
      <alignment horizontal="center" vertical="center" wrapText="1"/>
    </xf>
    <xf numFmtId="0" fontId="9" fillId="3" borderId="52" xfId="0" applyFont="1" applyFill="1" applyBorder="1" applyAlignment="1">
      <alignment horizontal="left" vertical="top" wrapText="1" shrinkToFit="1"/>
    </xf>
    <xf numFmtId="0" fontId="9" fillId="3" borderId="14" xfId="0" applyFont="1" applyFill="1" applyBorder="1" applyAlignment="1">
      <alignment horizontal="left" vertical="top" wrapText="1" shrinkToFit="1"/>
    </xf>
    <xf numFmtId="0" fontId="9" fillId="3" borderId="214" xfId="0" applyFont="1" applyFill="1" applyBorder="1" applyAlignment="1">
      <alignment horizontal="left" vertical="center" wrapText="1" shrinkToFit="1"/>
    </xf>
    <xf numFmtId="176" fontId="9" fillId="3" borderId="22" xfId="0" applyNumberFormat="1" applyFont="1" applyFill="1" applyBorder="1" applyAlignment="1">
      <alignment horizontal="center" vertical="center" wrapText="1"/>
    </xf>
    <xf numFmtId="0" fontId="9" fillId="3" borderId="17" xfId="0" applyFont="1" applyFill="1" applyBorder="1" applyAlignment="1">
      <alignment horizontal="left" vertical="top" wrapText="1" shrinkToFit="1"/>
    </xf>
    <xf numFmtId="176" fontId="9" fillId="3" borderId="65" xfId="0" applyNumberFormat="1" applyFont="1" applyFill="1" applyBorder="1" applyAlignment="1">
      <alignment horizontal="center" vertical="center" wrapText="1"/>
    </xf>
    <xf numFmtId="0" fontId="9" fillId="3" borderId="89" xfId="0" applyFont="1" applyFill="1" applyBorder="1" applyAlignment="1">
      <alignment horizontal="left" vertical="top" wrapText="1" shrinkToFit="1"/>
    </xf>
    <xf numFmtId="0" fontId="0" fillId="0" borderId="0" xfId="0" applyFont="1">
      <alignment vertical="center"/>
    </xf>
    <xf numFmtId="0" fontId="0" fillId="3" borderId="0" xfId="0" applyFont="1" applyFill="1">
      <alignment vertical="center"/>
    </xf>
    <xf numFmtId="0" fontId="9" fillId="3" borderId="68" xfId="0" applyFont="1" applyFill="1" applyBorder="1" applyAlignment="1">
      <alignment horizontal="left" vertical="center"/>
    </xf>
    <xf numFmtId="0" fontId="9" fillId="3" borderId="63" xfId="0" applyFont="1" applyFill="1" applyBorder="1" applyAlignment="1">
      <alignment horizontal="center" vertical="center"/>
    </xf>
    <xf numFmtId="0" fontId="9" fillId="3" borderId="9" xfId="0" applyFont="1" applyFill="1" applyBorder="1" applyAlignment="1">
      <alignment horizontal="left" vertical="top" wrapText="1"/>
    </xf>
    <xf numFmtId="0" fontId="4" fillId="3" borderId="0" xfId="0" applyFont="1" applyFill="1" applyAlignment="1">
      <alignment vertical="center"/>
    </xf>
    <xf numFmtId="0" fontId="9" fillId="3" borderId="65" xfId="0" applyFont="1" applyFill="1" applyBorder="1" applyAlignment="1">
      <alignment horizontal="center" vertical="center"/>
    </xf>
    <xf numFmtId="0" fontId="9" fillId="3" borderId="6" xfId="0" applyFont="1" applyFill="1" applyBorder="1" applyAlignment="1">
      <alignment horizontal="left" vertical="top" wrapText="1" shrinkToFit="1"/>
    </xf>
    <xf numFmtId="0" fontId="9" fillId="3" borderId="5" xfId="0" applyFont="1" applyFill="1" applyBorder="1" applyAlignment="1">
      <alignment vertical="center" wrapText="1"/>
    </xf>
    <xf numFmtId="0" fontId="9" fillId="3" borderId="219" xfId="0" applyFont="1" applyFill="1" applyBorder="1" applyAlignment="1">
      <alignment horizontal="left" vertical="center"/>
    </xf>
    <xf numFmtId="0" fontId="9" fillId="3" borderId="59" xfId="0" applyFont="1" applyFill="1" applyBorder="1" applyAlignment="1">
      <alignment horizontal="center" vertical="center"/>
    </xf>
    <xf numFmtId="0" fontId="9" fillId="3" borderId="5"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4" xfId="0" applyFont="1" applyFill="1" applyBorder="1" applyAlignment="1">
      <alignment vertical="center" wrapText="1"/>
    </xf>
    <xf numFmtId="0" fontId="0" fillId="3" borderId="0" xfId="0" applyFill="1">
      <alignment vertical="center"/>
    </xf>
    <xf numFmtId="0" fontId="9" fillId="3" borderId="64" xfId="0" applyFont="1" applyFill="1" applyBorder="1" applyAlignment="1">
      <alignment horizontal="center" vertical="center"/>
    </xf>
    <xf numFmtId="0" fontId="9" fillId="3" borderId="15" xfId="0" applyFont="1" applyFill="1" applyBorder="1" applyAlignment="1">
      <alignment horizontal="left" vertical="center"/>
    </xf>
    <xf numFmtId="0" fontId="9" fillId="3" borderId="14" xfId="0" applyFont="1" applyFill="1" applyBorder="1" applyAlignment="1">
      <alignment horizontal="left" vertical="top" wrapText="1"/>
    </xf>
    <xf numFmtId="0" fontId="9" fillId="3" borderId="15" xfId="0" applyFont="1" applyFill="1" applyBorder="1" applyAlignment="1">
      <alignment horizontal="left" vertical="center" shrinkToFit="1"/>
    </xf>
    <xf numFmtId="0" fontId="9" fillId="3" borderId="13" xfId="0" applyFont="1" applyFill="1" applyBorder="1" applyAlignment="1">
      <alignment horizontal="left" vertical="center"/>
    </xf>
    <xf numFmtId="0" fontId="9" fillId="3" borderId="18" xfId="0" applyFont="1" applyFill="1" applyBorder="1" applyAlignment="1">
      <alignment horizontal="left" vertical="center" shrinkToFit="1"/>
    </xf>
    <xf numFmtId="0" fontId="9" fillId="3" borderId="19" xfId="0" applyFont="1" applyFill="1" applyBorder="1" applyAlignment="1">
      <alignment vertical="center" wrapText="1"/>
    </xf>
    <xf numFmtId="0" fontId="9" fillId="3" borderId="20" xfId="0" applyFont="1" applyFill="1" applyBorder="1" applyAlignment="1">
      <alignment horizontal="left" vertical="center" shrinkToFit="1"/>
    </xf>
    <xf numFmtId="0" fontId="9" fillId="3" borderId="213" xfId="0" applyFont="1" applyFill="1" applyBorder="1" applyAlignment="1">
      <alignment horizontal="center" vertical="center" wrapText="1"/>
    </xf>
    <xf numFmtId="0" fontId="9" fillId="3" borderId="19" xfId="0" applyFont="1" applyFill="1" applyBorder="1" applyAlignment="1">
      <alignment horizontal="left" vertical="top" wrapText="1" shrinkToFit="1"/>
    </xf>
    <xf numFmtId="0" fontId="9" fillId="3" borderId="19" xfId="0" applyFont="1" applyFill="1" applyBorder="1" applyAlignment="1">
      <alignment horizontal="left" vertical="top" wrapText="1"/>
    </xf>
    <xf numFmtId="0" fontId="9" fillId="3" borderId="5" xfId="0" applyFont="1" applyFill="1" applyBorder="1" applyAlignment="1">
      <alignment vertical="center"/>
    </xf>
    <xf numFmtId="0" fontId="9" fillId="3" borderId="64" xfId="0" applyFont="1" applyFill="1" applyBorder="1" applyAlignment="1">
      <alignment horizontal="center" vertical="center" wrapText="1"/>
    </xf>
    <xf numFmtId="0" fontId="9" fillId="3" borderId="6" xfId="0" applyFont="1" applyFill="1" applyBorder="1" applyAlignment="1">
      <alignment vertical="center"/>
    </xf>
    <xf numFmtId="0" fontId="9" fillId="3" borderId="4" xfId="0" applyFont="1" applyFill="1" applyBorder="1" applyAlignment="1">
      <alignment horizontal="left" vertical="top" wrapText="1"/>
    </xf>
    <xf numFmtId="0" fontId="0" fillId="3" borderId="0" xfId="0" applyFont="1" applyFill="1" applyAlignment="1">
      <alignment vertical="center"/>
    </xf>
    <xf numFmtId="0" fontId="9" fillId="3" borderId="22" xfId="0" applyFont="1" applyFill="1" applyBorder="1" applyAlignment="1">
      <alignment horizontal="center" vertical="center"/>
    </xf>
    <xf numFmtId="0" fontId="9" fillId="3" borderId="17" xfId="0" applyFont="1" applyFill="1" applyBorder="1" applyAlignment="1">
      <alignment horizontal="left" vertical="top" wrapText="1"/>
    </xf>
    <xf numFmtId="0" fontId="9" fillId="3" borderId="1" xfId="0" applyFont="1" applyFill="1" applyBorder="1" applyAlignment="1">
      <alignment horizontal="center" vertical="center"/>
    </xf>
    <xf numFmtId="0" fontId="9" fillId="3" borderId="6" xfId="0" applyFont="1" applyFill="1" applyBorder="1" applyAlignment="1">
      <alignment horizontal="left" vertical="top" wrapText="1"/>
    </xf>
    <xf numFmtId="0" fontId="9" fillId="3" borderId="9" xfId="0" applyFont="1" applyFill="1" applyBorder="1" applyAlignment="1">
      <alignment vertical="center"/>
    </xf>
    <xf numFmtId="0" fontId="9" fillId="3" borderId="13" xfId="0" applyFont="1" applyFill="1" applyBorder="1" applyAlignment="1">
      <alignment horizontal="left" vertical="center" wrapText="1"/>
    </xf>
    <xf numFmtId="0" fontId="9" fillId="3" borderId="8" xfId="0" applyFont="1" applyFill="1" applyBorder="1" applyAlignment="1">
      <alignment vertical="center"/>
    </xf>
    <xf numFmtId="0" fontId="9" fillId="3" borderId="12" xfId="0" applyFont="1" applyFill="1" applyBorder="1" applyAlignment="1">
      <alignment horizontal="left" vertical="center" wrapText="1"/>
    </xf>
    <xf numFmtId="0" fontId="9" fillId="3" borderId="60" xfId="0" applyFont="1" applyFill="1" applyBorder="1" applyAlignment="1">
      <alignment horizontal="center" vertical="center"/>
    </xf>
    <xf numFmtId="0" fontId="9" fillId="3" borderId="92" xfId="0" applyFont="1" applyFill="1" applyBorder="1" applyAlignment="1">
      <alignment horizontal="left" vertical="center" wrapText="1" shrinkToFit="1"/>
    </xf>
    <xf numFmtId="0" fontId="9" fillId="3" borderId="23"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16" xfId="0" applyFont="1" applyFill="1" applyBorder="1" applyAlignment="1">
      <alignment horizontal="left" vertical="top" wrapText="1"/>
    </xf>
    <xf numFmtId="0" fontId="4" fillId="3" borderId="0" xfId="0" applyFont="1" applyFill="1">
      <alignment vertical="center"/>
    </xf>
    <xf numFmtId="0" fontId="9" fillId="3" borderId="4" xfId="0" applyFont="1" applyFill="1" applyBorder="1" applyAlignment="1">
      <alignment horizontal="left" vertical="center"/>
    </xf>
    <xf numFmtId="0" fontId="9" fillId="3" borderId="40" xfId="0" applyFont="1" applyFill="1" applyBorder="1" applyAlignment="1">
      <alignment horizontal="left" vertical="center" wrapText="1"/>
    </xf>
    <xf numFmtId="0" fontId="9" fillId="3" borderId="58" xfId="0" applyFont="1" applyFill="1" applyBorder="1" applyAlignment="1">
      <alignment horizontal="center" vertical="center"/>
    </xf>
    <xf numFmtId="0" fontId="9" fillId="3" borderId="4" xfId="0" applyFont="1" applyFill="1" applyBorder="1" applyAlignment="1">
      <alignment horizontal="left" vertical="top" wrapText="1" shrinkToFit="1"/>
    </xf>
    <xf numFmtId="0" fontId="0" fillId="0" borderId="0" xfId="0" applyFill="1">
      <alignment vertical="center"/>
    </xf>
    <xf numFmtId="0" fontId="9" fillId="3" borderId="92" xfId="0" applyFont="1" applyFill="1" applyBorder="1" applyAlignment="1">
      <alignment horizontal="left" vertical="center" shrinkToFit="1"/>
    </xf>
    <xf numFmtId="0" fontId="9" fillId="3" borderId="9" xfId="0" applyFont="1" applyFill="1" applyBorder="1" applyAlignment="1">
      <alignment vertical="top" wrapText="1"/>
    </xf>
    <xf numFmtId="0" fontId="9" fillId="3" borderId="9" xfId="0" applyFont="1" applyFill="1" applyBorder="1" applyAlignment="1">
      <alignment horizontal="left" vertical="top" wrapText="1" shrinkToFit="1"/>
    </xf>
    <xf numFmtId="0" fontId="9" fillId="3" borderId="66" xfId="0" applyFont="1" applyFill="1" applyBorder="1" applyAlignment="1">
      <alignment horizontal="left" vertical="center" shrinkToFit="1"/>
    </xf>
    <xf numFmtId="0" fontId="47" fillId="3" borderId="9" xfId="0" applyFont="1" applyFill="1" applyBorder="1" applyAlignment="1">
      <alignment vertical="center" wrapText="1"/>
    </xf>
    <xf numFmtId="0" fontId="9" fillId="3" borderId="70" xfId="0" applyFont="1" applyFill="1" applyBorder="1" applyAlignment="1">
      <alignment horizontal="left" vertical="center" shrinkToFit="1"/>
    </xf>
    <xf numFmtId="0" fontId="9" fillId="3" borderId="26" xfId="0" applyFont="1" applyFill="1" applyBorder="1" applyAlignment="1">
      <alignment horizontal="center" vertical="center"/>
    </xf>
    <xf numFmtId="0" fontId="9" fillId="3" borderId="67" xfId="0" applyFont="1" applyFill="1" applyBorder="1" applyAlignment="1">
      <alignment horizontal="left" vertical="center" shrinkToFit="1"/>
    </xf>
    <xf numFmtId="0" fontId="9" fillId="3" borderId="2" xfId="0" applyFont="1" applyFill="1" applyBorder="1" applyAlignment="1">
      <alignment horizontal="center" vertical="center"/>
    </xf>
    <xf numFmtId="0" fontId="9" fillId="3" borderId="17" xfId="0" applyFont="1" applyFill="1" applyBorder="1" applyAlignment="1">
      <alignment vertical="center"/>
    </xf>
    <xf numFmtId="0" fontId="9" fillId="3" borderId="68" xfId="0" applyFont="1" applyFill="1" applyBorder="1" applyAlignment="1">
      <alignment horizontal="left" vertical="center" wrapText="1"/>
    </xf>
    <xf numFmtId="0" fontId="9" fillId="3" borderId="14" xfId="0" applyFont="1" applyFill="1" applyBorder="1" applyAlignment="1">
      <alignment horizontal="left" vertical="center"/>
    </xf>
    <xf numFmtId="0" fontId="9" fillId="3" borderId="8" xfId="0" applyFont="1" applyFill="1" applyBorder="1" applyAlignment="1">
      <alignment horizontal="left" vertical="center"/>
    </xf>
    <xf numFmtId="0" fontId="9"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47" fillId="3" borderId="8" xfId="0" applyFont="1" applyFill="1" applyBorder="1" applyAlignment="1">
      <alignment horizontal="left" vertical="top" wrapText="1"/>
    </xf>
    <xf numFmtId="0" fontId="9" fillId="3" borderId="8" xfId="0" applyFont="1" applyFill="1" applyBorder="1" applyAlignment="1">
      <alignment horizontal="left" vertical="center" wrapText="1"/>
    </xf>
    <xf numFmtId="0" fontId="0" fillId="3" borderId="8" xfId="0" applyFont="1" applyFill="1" applyBorder="1" applyAlignment="1">
      <alignment horizontal="left" vertical="top"/>
    </xf>
    <xf numFmtId="0" fontId="9" fillId="3" borderId="17" xfId="0" applyFont="1" applyFill="1" applyBorder="1" applyAlignment="1">
      <alignment horizontal="left" vertical="center" wrapText="1"/>
    </xf>
    <xf numFmtId="0" fontId="0" fillId="3" borderId="17" xfId="0" applyFont="1" applyFill="1" applyBorder="1" applyAlignment="1">
      <alignment horizontal="left" vertical="top" wrapText="1"/>
    </xf>
    <xf numFmtId="0" fontId="9" fillId="3" borderId="9"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14" xfId="0" applyFont="1" applyFill="1" applyBorder="1" applyAlignment="1">
      <alignment vertical="center"/>
    </xf>
    <xf numFmtId="0" fontId="9" fillId="3" borderId="11" xfId="0" applyFont="1" applyFill="1" applyBorder="1" applyAlignment="1">
      <alignment horizontal="left" vertical="center" wrapText="1"/>
    </xf>
    <xf numFmtId="0" fontId="9" fillId="3" borderId="49" xfId="0" applyFont="1" applyFill="1" applyBorder="1" applyAlignment="1">
      <alignment horizontal="left" vertical="center" wrapText="1"/>
    </xf>
    <xf numFmtId="0" fontId="9" fillId="3" borderId="51" xfId="0" applyFont="1" applyFill="1" applyBorder="1" applyAlignment="1">
      <alignment horizontal="left" vertical="center" wrapText="1"/>
    </xf>
    <xf numFmtId="0" fontId="9" fillId="3" borderId="62" xfId="0" applyFont="1" applyFill="1" applyBorder="1" applyAlignment="1">
      <alignment horizontal="center" vertical="center"/>
    </xf>
    <xf numFmtId="0" fontId="9" fillId="3" borderId="16" xfId="0" applyFont="1" applyFill="1" applyBorder="1" applyAlignment="1">
      <alignment vertical="center"/>
    </xf>
    <xf numFmtId="0" fontId="9" fillId="3" borderId="70"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61" xfId="0" applyFont="1" applyFill="1" applyBorder="1" applyAlignment="1">
      <alignment horizontal="center" vertical="center"/>
    </xf>
    <xf numFmtId="0" fontId="9" fillId="3" borderId="48" xfId="0" applyFont="1" applyFill="1" applyBorder="1" applyAlignment="1">
      <alignment horizontal="left" vertical="center" wrapText="1" shrinkToFit="1"/>
    </xf>
    <xf numFmtId="0" fontId="9" fillId="3" borderId="115" xfId="0" applyFont="1" applyFill="1" applyBorder="1" applyAlignment="1">
      <alignment horizontal="left" vertical="center" wrapText="1" shrinkToFit="1"/>
    </xf>
    <xf numFmtId="0" fontId="9" fillId="3" borderId="41" xfId="0" applyFont="1" applyFill="1" applyBorder="1" applyAlignment="1">
      <alignment horizontal="left" vertical="top" wrapText="1"/>
    </xf>
    <xf numFmtId="0" fontId="9" fillId="3" borderId="32" xfId="0" applyFont="1" applyFill="1" applyBorder="1" applyAlignment="1">
      <alignment horizontal="left" vertical="top" wrapText="1"/>
    </xf>
    <xf numFmtId="0" fontId="9" fillId="3" borderId="27" xfId="0" applyFont="1" applyFill="1" applyBorder="1" applyAlignment="1">
      <alignment horizontal="left" vertical="center" shrinkToFit="1"/>
    </xf>
    <xf numFmtId="0" fontId="9" fillId="3" borderId="42" xfId="0" applyFont="1" applyFill="1" applyBorder="1" applyAlignment="1">
      <alignment horizontal="left" vertical="top" wrapText="1"/>
    </xf>
    <xf numFmtId="0" fontId="9" fillId="3" borderId="115" xfId="0" applyFont="1" applyFill="1" applyBorder="1" applyAlignment="1">
      <alignment horizontal="left" vertical="center" shrinkToFit="1"/>
    </xf>
    <xf numFmtId="0" fontId="9" fillId="3" borderId="219" xfId="0" applyFont="1" applyFill="1" applyBorder="1" applyAlignment="1">
      <alignment horizontal="left" vertical="center" shrinkToFit="1"/>
    </xf>
    <xf numFmtId="0" fontId="9" fillId="3" borderId="50" xfId="0" applyFont="1" applyFill="1" applyBorder="1" applyAlignment="1">
      <alignment horizontal="center" vertical="center"/>
    </xf>
    <xf numFmtId="0" fontId="9" fillId="3" borderId="49" xfId="0" applyFont="1" applyFill="1" applyBorder="1" applyAlignment="1">
      <alignment horizontal="left" vertical="center" wrapText="1" shrinkToFit="1"/>
    </xf>
    <xf numFmtId="0" fontId="9" fillId="3" borderId="5" xfId="0" applyFont="1" applyFill="1" applyBorder="1" applyAlignment="1">
      <alignment horizontal="left" vertical="top" wrapText="1" shrinkToFit="1"/>
    </xf>
    <xf numFmtId="0" fontId="47" fillId="3" borderId="17" xfId="0" applyFont="1" applyFill="1" applyBorder="1" applyAlignment="1">
      <alignment vertical="center" wrapText="1"/>
    </xf>
    <xf numFmtId="0" fontId="47" fillId="3" borderId="6" xfId="0" applyFont="1" applyFill="1" applyBorder="1" applyAlignment="1">
      <alignment vertical="center" wrapText="1"/>
    </xf>
    <xf numFmtId="0" fontId="9" fillId="3" borderId="19" xfId="0" applyFont="1" applyFill="1" applyBorder="1" applyAlignment="1">
      <alignment horizontal="left" vertical="center" wrapText="1"/>
    </xf>
    <xf numFmtId="0" fontId="9" fillId="3" borderId="20" xfId="0" applyFont="1" applyFill="1" applyBorder="1" applyAlignment="1">
      <alignment horizontal="left" vertical="center" wrapText="1" shrinkToFit="1"/>
    </xf>
    <xf numFmtId="0" fontId="4" fillId="3" borderId="19" xfId="0" applyFont="1" applyFill="1" applyBorder="1" applyAlignment="1">
      <alignment vertical="center"/>
    </xf>
    <xf numFmtId="0" fontId="5" fillId="3" borderId="19" xfId="0" applyFont="1" applyFill="1" applyBorder="1" applyAlignment="1">
      <alignment horizontal="center" vertical="center" wrapText="1"/>
    </xf>
    <xf numFmtId="0" fontId="9" fillId="0" borderId="0" xfId="0" applyFont="1" applyAlignment="1">
      <alignment horizontal="left" vertical="center" wrapText="1" shrinkToFit="1"/>
    </xf>
    <xf numFmtId="0" fontId="9" fillId="0" borderId="0" xfId="0" applyFont="1" applyAlignment="1">
      <alignment horizontal="center" vertical="center"/>
    </xf>
    <xf numFmtId="0" fontId="9" fillId="0" borderId="0" xfId="0" applyFont="1" applyAlignment="1">
      <alignment horizontal="left" vertical="top" wrapText="1"/>
    </xf>
    <xf numFmtId="0" fontId="30" fillId="0" borderId="0" xfId="7" applyFont="1">
      <alignment vertical="center"/>
    </xf>
    <xf numFmtId="0" fontId="30" fillId="0" borderId="0" xfId="7" applyFont="1" applyAlignment="1">
      <alignment horizontal="left" vertical="center"/>
    </xf>
    <xf numFmtId="0" fontId="30" fillId="0" borderId="0" xfId="7" applyFont="1" applyFill="1">
      <alignment vertical="center"/>
    </xf>
    <xf numFmtId="0" fontId="30" fillId="0" borderId="0" xfId="7" applyFont="1" applyFill="1" applyAlignment="1">
      <alignment horizontal="left" vertical="center"/>
    </xf>
    <xf numFmtId="0" fontId="30" fillId="0" borderId="0" xfId="7" applyFont="1" applyFill="1" applyAlignment="1">
      <alignment vertical="center" textRotation="90"/>
    </xf>
    <xf numFmtId="0" fontId="30" fillId="0" borderId="0" xfId="7" applyFont="1" applyAlignment="1">
      <alignment horizontal="left" vertical="center" wrapText="1"/>
    </xf>
    <xf numFmtId="0" fontId="30" fillId="0" borderId="0" xfId="7" applyFont="1" applyFill="1" applyAlignment="1">
      <alignment horizontal="left" vertical="center" wrapText="1"/>
    </xf>
    <xf numFmtId="0" fontId="31" fillId="0" borderId="0" xfId="7" applyFont="1">
      <alignment vertical="center"/>
    </xf>
    <xf numFmtId="0" fontId="31" fillId="0" borderId="0" xfId="7" applyFont="1" applyAlignment="1">
      <alignment horizontal="right" vertical="center"/>
    </xf>
    <xf numFmtId="0" fontId="31" fillId="0" borderId="0" xfId="7" applyFont="1" applyBorder="1">
      <alignment vertical="center"/>
    </xf>
    <xf numFmtId="0" fontId="32" fillId="0" borderId="0" xfId="7" applyFont="1">
      <alignment vertical="center"/>
    </xf>
    <xf numFmtId="185" fontId="37" fillId="0" borderId="152" xfId="7" applyNumberFormat="1" applyFont="1" applyBorder="1" applyAlignment="1">
      <alignment horizontal="center" vertical="center" shrinkToFit="1"/>
    </xf>
    <xf numFmtId="185" fontId="37" fillId="0" borderId="153" xfId="7" applyNumberFormat="1" applyFont="1" applyBorder="1" applyAlignment="1">
      <alignment horizontal="center" vertical="center" shrinkToFit="1"/>
    </xf>
    <xf numFmtId="185" fontId="37" fillId="0" borderId="154" xfId="7" applyNumberFormat="1" applyFont="1" applyBorder="1" applyAlignment="1">
      <alignment horizontal="center" vertical="center" shrinkToFit="1"/>
    </xf>
    <xf numFmtId="185" fontId="37" fillId="0" borderId="155" xfId="7" applyNumberFormat="1" applyFont="1" applyBorder="1" applyAlignment="1">
      <alignment horizontal="center" vertical="center" shrinkToFit="1"/>
    </xf>
    <xf numFmtId="185" fontId="37" fillId="0" borderId="156" xfId="7" applyNumberFormat="1" applyFont="1" applyBorder="1" applyAlignment="1">
      <alignment horizontal="center" vertical="center" shrinkToFit="1"/>
    </xf>
    <xf numFmtId="185" fontId="37" fillId="0" borderId="9" xfId="7" applyNumberFormat="1" applyFont="1" applyBorder="1" applyAlignment="1">
      <alignment horizontal="center" vertical="center" shrinkToFit="1"/>
    </xf>
    <xf numFmtId="185" fontId="37" fillId="0" borderId="13" xfId="7" applyNumberFormat="1" applyFont="1" applyBorder="1" applyAlignment="1">
      <alignment horizontal="center" vertical="center" shrinkToFit="1"/>
    </xf>
    <xf numFmtId="185" fontId="37" fillId="0" borderId="21" xfId="7" applyNumberFormat="1" applyFont="1" applyBorder="1" applyAlignment="1">
      <alignment horizontal="center" vertical="center" shrinkToFit="1"/>
    </xf>
    <xf numFmtId="185" fontId="37" fillId="4" borderId="160" xfId="7" applyNumberFormat="1" applyFont="1" applyFill="1" applyBorder="1" applyAlignment="1" applyProtection="1">
      <alignment horizontal="center" vertical="center" shrinkToFit="1"/>
      <protection locked="0"/>
    </xf>
    <xf numFmtId="185" fontId="37" fillId="4" borderId="9" xfId="7" applyNumberFormat="1" applyFont="1" applyFill="1" applyBorder="1" applyAlignment="1" applyProtection="1">
      <alignment horizontal="center" vertical="center" shrinkToFit="1"/>
      <protection locked="0"/>
    </xf>
    <xf numFmtId="185" fontId="37" fillId="4" borderId="139" xfId="7" applyNumberFormat="1" applyFont="1" applyFill="1" applyBorder="1" applyAlignment="1" applyProtection="1">
      <alignment horizontal="center" vertical="center" shrinkToFit="1"/>
      <protection locked="0"/>
    </xf>
    <xf numFmtId="185" fontId="37" fillId="4" borderId="21" xfId="7" applyNumberFormat="1" applyFont="1" applyFill="1" applyBorder="1" applyAlignment="1" applyProtection="1">
      <alignment horizontal="center" vertical="center" shrinkToFit="1"/>
      <protection locked="0"/>
    </xf>
    <xf numFmtId="185" fontId="37" fillId="4" borderId="13" xfId="7" applyNumberFormat="1" applyFont="1" applyFill="1" applyBorder="1" applyAlignment="1" applyProtection="1">
      <alignment horizontal="center" vertical="center" shrinkToFit="1"/>
      <protection locked="0"/>
    </xf>
    <xf numFmtId="185" fontId="37" fillId="4" borderId="25" xfId="7" applyNumberFormat="1" applyFont="1" applyFill="1" applyBorder="1" applyAlignment="1" applyProtection="1">
      <alignment horizontal="center" vertical="center" shrinkToFit="1"/>
      <protection locked="0"/>
    </xf>
    <xf numFmtId="185" fontId="37" fillId="4" borderId="10" xfId="7" applyNumberFormat="1" applyFont="1" applyFill="1" applyBorder="1" applyAlignment="1" applyProtection="1">
      <alignment horizontal="center" vertical="center" shrinkToFit="1"/>
      <protection locked="0"/>
    </xf>
    <xf numFmtId="185" fontId="37" fillId="4" borderId="167" xfId="7" applyNumberFormat="1" applyFont="1" applyFill="1" applyBorder="1" applyAlignment="1" applyProtection="1">
      <alignment horizontal="center" vertical="center" shrinkToFit="1"/>
      <protection locked="0"/>
    </xf>
    <xf numFmtId="185" fontId="37" fillId="4" borderId="168" xfId="7" applyNumberFormat="1" applyFont="1" applyFill="1" applyBorder="1" applyAlignment="1" applyProtection="1">
      <alignment horizontal="center" vertical="center" shrinkToFit="1"/>
      <protection locked="0"/>
    </xf>
    <xf numFmtId="185" fontId="37" fillId="4" borderId="169" xfId="7" applyNumberFormat="1" applyFont="1" applyFill="1" applyBorder="1" applyAlignment="1" applyProtection="1">
      <alignment horizontal="center" vertical="center" shrinkToFit="1"/>
      <protection locked="0"/>
    </xf>
    <xf numFmtId="185" fontId="37" fillId="4" borderId="170" xfId="7" applyNumberFormat="1" applyFont="1" applyFill="1" applyBorder="1" applyAlignment="1" applyProtection="1">
      <alignment horizontal="center" vertical="center" shrinkToFit="1"/>
      <protection locked="0"/>
    </xf>
    <xf numFmtId="185" fontId="37" fillId="4" borderId="171" xfId="7" applyNumberFormat="1" applyFont="1" applyFill="1" applyBorder="1" applyAlignment="1" applyProtection="1">
      <alignment horizontal="center" vertical="center" shrinkToFit="1"/>
      <protection locked="0"/>
    </xf>
    <xf numFmtId="185" fontId="36" fillId="0" borderId="9" xfId="7" applyNumberFormat="1" applyFont="1" applyBorder="1" applyAlignment="1">
      <alignment horizontal="center" vertical="center" shrinkToFit="1"/>
    </xf>
    <xf numFmtId="185" fontId="36" fillId="0" borderId="25" xfId="7" applyNumberFormat="1" applyFont="1" applyBorder="1" applyAlignment="1">
      <alignment horizontal="center" vertical="center" shrinkToFit="1"/>
    </xf>
    <xf numFmtId="185" fontId="36" fillId="0" borderId="10" xfId="7" applyNumberFormat="1" applyFont="1" applyBorder="1" applyAlignment="1">
      <alignment horizontal="center" vertical="center" shrinkToFit="1"/>
    </xf>
    <xf numFmtId="0" fontId="32" fillId="0" borderId="80" xfId="7" applyFont="1" applyBorder="1" applyAlignment="1">
      <alignment horizontal="center" vertical="center"/>
    </xf>
    <xf numFmtId="0" fontId="32" fillId="0" borderId="79" xfId="7" applyFont="1" applyBorder="1" applyAlignment="1">
      <alignment vertical="center"/>
    </xf>
    <xf numFmtId="0" fontId="31" fillId="0" borderId="79" xfId="7" applyFont="1" applyBorder="1" applyAlignment="1">
      <alignment vertical="center"/>
    </xf>
    <xf numFmtId="0" fontId="31" fillId="0" borderId="176" xfId="7" applyFont="1" applyBorder="1" applyAlignment="1">
      <alignment vertical="center"/>
    </xf>
    <xf numFmtId="0" fontId="36" fillId="6" borderId="177" xfId="7" applyFont="1" applyFill="1" applyBorder="1" applyAlignment="1" applyProtection="1">
      <alignment horizontal="center" vertical="center" wrapText="1"/>
      <protection locked="0"/>
    </xf>
    <xf numFmtId="0" fontId="36" fillId="6" borderId="177" xfId="7" applyFont="1" applyFill="1" applyBorder="1" applyAlignment="1" applyProtection="1">
      <alignment horizontal="center" vertical="center" shrinkToFit="1"/>
      <protection locked="0"/>
    </xf>
    <xf numFmtId="0" fontId="36" fillId="0" borderId="179" xfId="7" applyFont="1" applyBorder="1" applyAlignment="1">
      <alignment horizontal="center" vertical="center"/>
    </xf>
    <xf numFmtId="185" fontId="36" fillId="0" borderId="8" xfId="7" applyNumberFormat="1" applyFont="1" applyBorder="1" applyAlignment="1">
      <alignment horizontal="center" vertical="center" shrinkToFit="1"/>
    </xf>
    <xf numFmtId="185" fontId="36" fillId="0" borderId="183" xfId="7" applyNumberFormat="1" applyFont="1" applyBorder="1" applyAlignment="1">
      <alignment horizontal="center" vertical="center" shrinkToFit="1"/>
    </xf>
    <xf numFmtId="185" fontId="36" fillId="0" borderId="184" xfId="7" applyNumberFormat="1" applyFont="1" applyBorder="1" applyAlignment="1">
      <alignment horizontal="center" vertical="center" shrinkToFit="1"/>
    </xf>
    <xf numFmtId="0" fontId="32" fillId="0" borderId="180" xfId="7" applyFont="1" applyBorder="1" applyAlignment="1">
      <alignment vertical="center"/>
    </xf>
    <xf numFmtId="0" fontId="32" fillId="0" borderId="27" xfId="7" applyFont="1" applyBorder="1" applyAlignment="1">
      <alignment vertical="center"/>
    </xf>
    <xf numFmtId="0" fontId="31" fillId="0" borderId="27" xfId="7" applyFont="1" applyBorder="1" applyAlignment="1">
      <alignment vertical="center"/>
    </xf>
    <xf numFmtId="0" fontId="31" fillId="0" borderId="2" xfId="7" applyFont="1" applyBorder="1" applyAlignment="1">
      <alignment vertical="center"/>
    </xf>
    <xf numFmtId="0" fontId="36" fillId="6" borderId="51" xfId="7" applyFont="1" applyFill="1" applyBorder="1" applyAlignment="1" applyProtection="1">
      <alignment horizontal="center" vertical="center" wrapText="1"/>
      <protection locked="0"/>
    </xf>
    <xf numFmtId="0" fontId="36" fillId="6" borderId="51" xfId="7" applyFont="1" applyFill="1" applyBorder="1" applyAlignment="1" applyProtection="1">
      <alignment horizontal="center" vertical="center" shrinkToFit="1"/>
      <protection locked="0"/>
    </xf>
    <xf numFmtId="185" fontId="36" fillId="6" borderId="6" xfId="7" applyNumberFormat="1" applyFont="1" applyFill="1" applyBorder="1" applyAlignment="1" applyProtection="1">
      <alignment horizontal="center" vertical="center" shrinkToFit="1"/>
      <protection locked="0"/>
    </xf>
    <xf numFmtId="185" fontId="36" fillId="6" borderId="24" xfId="7" applyNumberFormat="1" applyFont="1" applyFill="1" applyBorder="1" applyAlignment="1" applyProtection="1">
      <alignment horizontal="center" vertical="center" shrinkToFit="1"/>
      <protection locked="0"/>
    </xf>
    <xf numFmtId="185" fontId="36" fillId="6" borderId="7" xfId="7" applyNumberFormat="1" applyFont="1" applyFill="1" applyBorder="1" applyAlignment="1" applyProtection="1">
      <alignment horizontal="center" vertical="center" shrinkToFit="1"/>
      <protection locked="0"/>
    </xf>
    <xf numFmtId="0" fontId="32" fillId="0" borderId="190" xfId="7" applyFont="1" applyBorder="1" applyAlignment="1">
      <alignment vertical="center"/>
    </xf>
    <xf numFmtId="0" fontId="32" fillId="0" borderId="115" xfId="7" applyFont="1" applyBorder="1" applyAlignment="1">
      <alignment vertical="center"/>
    </xf>
    <xf numFmtId="0" fontId="31" fillId="0" borderId="115" xfId="7" applyFont="1" applyBorder="1" applyAlignment="1">
      <alignment vertical="center"/>
    </xf>
    <xf numFmtId="0" fontId="31" fillId="0" borderId="1" xfId="7" applyFont="1" applyBorder="1" applyAlignment="1">
      <alignment vertical="center"/>
    </xf>
    <xf numFmtId="0" fontId="36" fillId="0" borderId="191" xfId="7" applyFont="1" applyBorder="1" applyAlignment="1">
      <alignment vertical="center"/>
    </xf>
    <xf numFmtId="0" fontId="32" fillId="0" borderId="173" xfId="7" applyFont="1" applyBorder="1" applyAlignment="1">
      <alignment horizontal="center" vertical="center"/>
    </xf>
    <xf numFmtId="0" fontId="32" fillId="0" borderId="30" xfId="7" applyFont="1" applyBorder="1" applyAlignment="1">
      <alignment vertical="center"/>
    </xf>
    <xf numFmtId="0" fontId="31" fillId="0" borderId="30" xfId="7" applyFont="1" applyBorder="1" applyAlignment="1">
      <alignment vertical="center"/>
    </xf>
    <xf numFmtId="0" fontId="31" fillId="0" borderId="3" xfId="7" applyFont="1" applyBorder="1" applyAlignment="1">
      <alignment vertical="center"/>
    </xf>
    <xf numFmtId="0" fontId="36" fillId="6" borderId="49" xfId="7" applyFont="1" applyFill="1" applyBorder="1" applyAlignment="1" applyProtection="1">
      <alignment horizontal="center" vertical="center" wrapText="1"/>
      <protection locked="0"/>
    </xf>
    <xf numFmtId="0" fontId="36" fillId="6" borderId="49" xfId="7" applyFont="1" applyFill="1" applyBorder="1" applyAlignment="1" applyProtection="1">
      <alignment horizontal="center" vertical="center" shrinkToFit="1"/>
      <protection locked="0"/>
    </xf>
    <xf numFmtId="0" fontId="36" fillId="0" borderId="194" xfId="7" applyFont="1" applyBorder="1" applyAlignment="1">
      <alignment horizontal="center" vertical="center"/>
    </xf>
    <xf numFmtId="0" fontId="32" fillId="0" borderId="172" xfId="7" applyFont="1" applyBorder="1" applyAlignment="1">
      <alignment vertical="center"/>
    </xf>
    <xf numFmtId="0" fontId="32" fillId="0" borderId="0" xfId="7" applyFont="1" applyBorder="1" applyAlignment="1">
      <alignment vertical="center"/>
    </xf>
    <xf numFmtId="0" fontId="31" fillId="0" borderId="0" xfId="7" applyFont="1" applyBorder="1" applyAlignment="1">
      <alignment vertical="center"/>
    </xf>
    <xf numFmtId="0" fontId="31" fillId="0" borderId="41" xfId="7" applyFont="1" applyBorder="1" applyAlignment="1">
      <alignment vertical="center"/>
    </xf>
    <xf numFmtId="0" fontId="32" fillId="0" borderId="192" xfId="7" applyFont="1" applyBorder="1" applyAlignment="1">
      <alignment horizontal="center" vertical="center"/>
    </xf>
    <xf numFmtId="0" fontId="32" fillId="0" borderId="48" xfId="7" applyFont="1" applyBorder="1" applyAlignment="1">
      <alignment vertical="center"/>
    </xf>
    <xf numFmtId="0" fontId="31" fillId="0" borderId="48" xfId="7" applyFont="1" applyBorder="1" applyAlignment="1">
      <alignment vertical="center"/>
    </xf>
    <xf numFmtId="0" fontId="31" fillId="0" borderId="195" xfId="7" applyFont="1" applyBorder="1" applyAlignment="1">
      <alignment vertical="center"/>
    </xf>
    <xf numFmtId="0" fontId="32" fillId="0" borderId="185" xfId="7" applyFont="1" applyBorder="1" applyAlignment="1">
      <alignment vertical="center"/>
    </xf>
    <xf numFmtId="0" fontId="32" fillId="0" borderId="31" xfId="7" applyFont="1" applyBorder="1" applyAlignment="1">
      <alignment vertical="center"/>
    </xf>
    <xf numFmtId="0" fontId="31" fillId="0" borderId="31" xfId="7" applyFont="1" applyBorder="1" applyAlignment="1">
      <alignment vertical="center"/>
    </xf>
    <xf numFmtId="0" fontId="32" fillId="0" borderId="196" xfId="7" applyFont="1" applyBorder="1" applyAlignment="1">
      <alignment horizontal="center" vertical="center"/>
    </xf>
    <xf numFmtId="0" fontId="32" fillId="0" borderId="197" xfId="7" applyFont="1" applyBorder="1" applyAlignment="1">
      <alignment vertical="center"/>
    </xf>
    <xf numFmtId="0" fontId="31" fillId="0" borderId="197" xfId="7" applyFont="1" applyBorder="1" applyAlignment="1">
      <alignment vertical="center"/>
    </xf>
    <xf numFmtId="0" fontId="32" fillId="0" borderId="172" xfId="7" applyFont="1" applyBorder="1" applyAlignment="1">
      <alignment horizontal="center" vertical="center"/>
    </xf>
    <xf numFmtId="0" fontId="36" fillId="6" borderId="40" xfId="7" applyFont="1" applyFill="1" applyBorder="1" applyAlignment="1" applyProtection="1">
      <alignment horizontal="center" vertical="center" wrapText="1"/>
      <protection locked="0"/>
    </xf>
    <xf numFmtId="0" fontId="36" fillId="6" borderId="40" xfId="7" applyFont="1" applyFill="1" applyBorder="1" applyAlignment="1" applyProtection="1">
      <alignment horizontal="center" vertical="center" shrinkToFit="1"/>
      <protection locked="0"/>
    </xf>
    <xf numFmtId="185" fontId="36" fillId="6" borderId="51" xfId="7" applyNumberFormat="1" applyFont="1" applyFill="1" applyBorder="1" applyAlignment="1" applyProtection="1">
      <alignment horizontal="center" vertical="center" shrinkToFit="1"/>
      <protection locked="0"/>
    </xf>
    <xf numFmtId="185" fontId="36" fillId="6" borderId="202" xfId="7" applyNumberFormat="1" applyFont="1" applyFill="1" applyBorder="1" applyAlignment="1" applyProtection="1">
      <alignment horizontal="center" vertical="center" shrinkToFit="1"/>
      <protection locked="0"/>
    </xf>
    <xf numFmtId="185" fontId="36" fillId="6" borderId="203" xfId="7" applyNumberFormat="1" applyFont="1" applyFill="1" applyBorder="1" applyAlignment="1" applyProtection="1">
      <alignment horizontal="center" vertical="center" shrinkToFit="1"/>
      <protection locked="0"/>
    </xf>
    <xf numFmtId="0" fontId="32" fillId="0" borderId="77" xfId="7" applyFont="1" applyBorder="1" applyAlignment="1">
      <alignment vertical="center"/>
    </xf>
    <xf numFmtId="0" fontId="32" fillId="0" borderId="29" xfId="7" applyFont="1" applyBorder="1" applyAlignment="1">
      <alignment vertical="center"/>
    </xf>
    <xf numFmtId="0" fontId="31" fillId="0" borderId="29" xfId="7" applyFont="1" applyBorder="1" applyAlignment="1">
      <alignment vertical="center"/>
    </xf>
    <xf numFmtId="0" fontId="31" fillId="0" borderId="28" xfId="7" applyFont="1" applyBorder="1" applyAlignment="1">
      <alignment vertical="center"/>
    </xf>
    <xf numFmtId="0" fontId="36" fillId="6" borderId="135" xfId="7" applyFont="1" applyFill="1" applyBorder="1" applyAlignment="1" applyProtection="1">
      <alignment horizontal="center" vertical="center" wrapText="1"/>
      <protection locked="0"/>
    </xf>
    <xf numFmtId="0" fontId="36" fillId="6" borderId="135" xfId="7" applyFont="1" applyFill="1" applyBorder="1" applyAlignment="1" applyProtection="1">
      <alignment horizontal="center" vertical="center" shrinkToFit="1"/>
      <protection locked="0"/>
    </xf>
    <xf numFmtId="0" fontId="36" fillId="0" borderId="204" xfId="7" applyFont="1" applyBorder="1" applyAlignment="1">
      <alignment vertical="center"/>
    </xf>
    <xf numFmtId="0" fontId="37" fillId="0" borderId="145" xfId="7" applyNumberFormat="1" applyFont="1" applyFill="1" applyBorder="1" applyAlignment="1">
      <alignment horizontal="center" vertical="center" wrapText="1"/>
    </xf>
    <xf numFmtId="0" fontId="37" fillId="0" borderId="146" xfId="7" applyNumberFormat="1" applyFont="1" applyFill="1" applyBorder="1" applyAlignment="1">
      <alignment horizontal="center" vertical="center" wrapText="1"/>
    </xf>
    <xf numFmtId="0" fontId="37" fillId="0" borderId="143" xfId="7" applyNumberFormat="1" applyFont="1" applyFill="1" applyBorder="1" applyAlignment="1">
      <alignment horizontal="center" vertical="center" wrapText="1"/>
    </xf>
    <xf numFmtId="0" fontId="37" fillId="0" borderId="144" xfId="7" applyNumberFormat="1" applyFont="1" applyFill="1" applyBorder="1" applyAlignment="1">
      <alignment horizontal="center" vertical="center" wrapText="1"/>
    </xf>
    <xf numFmtId="0" fontId="30" fillId="0" borderId="177" xfId="7" applyFont="1" applyBorder="1" applyAlignment="1">
      <alignment horizontal="center" vertical="center" wrapText="1"/>
    </xf>
    <xf numFmtId="0" fontId="36" fillId="0" borderId="177" xfId="7" applyFont="1" applyBorder="1" applyAlignment="1">
      <alignment horizontal="center" vertical="center" wrapText="1"/>
    </xf>
    <xf numFmtId="0" fontId="37" fillId="0" borderId="21" xfId="7" applyFont="1" applyBorder="1" applyAlignment="1">
      <alignment horizontal="center" vertical="center"/>
    </xf>
    <xf numFmtId="0" fontId="37" fillId="0" borderId="19" xfId="7" applyFont="1" applyBorder="1" applyAlignment="1">
      <alignment horizontal="center" vertical="center"/>
    </xf>
    <xf numFmtId="0" fontId="37" fillId="0" borderId="139" xfId="7" applyFont="1" applyBorder="1" applyAlignment="1">
      <alignment horizontal="center" vertical="center"/>
    </xf>
    <xf numFmtId="0" fontId="37" fillId="0" borderId="20" xfId="7" applyFont="1" applyBorder="1" applyAlignment="1">
      <alignment horizontal="center" vertical="center"/>
    </xf>
    <xf numFmtId="0" fontId="30" fillId="0" borderId="51" xfId="7" applyFont="1" applyBorder="1" applyAlignment="1">
      <alignment horizontal="center" vertical="center" wrapText="1"/>
    </xf>
    <xf numFmtId="0" fontId="36" fillId="0" borderId="51" xfId="7" applyFont="1" applyBorder="1" applyAlignment="1">
      <alignment horizontal="center" vertical="center" wrapText="1"/>
    </xf>
    <xf numFmtId="0" fontId="37" fillId="0" borderId="21" xfId="7" applyFont="1" applyFill="1" applyBorder="1" applyAlignment="1">
      <alignment horizontal="center" vertical="center"/>
    </xf>
    <xf numFmtId="0" fontId="37" fillId="0" borderId="19" xfId="7" applyFont="1" applyFill="1" applyBorder="1" applyAlignment="1">
      <alignment horizontal="center" vertical="center"/>
    </xf>
    <xf numFmtId="0" fontId="37" fillId="0" borderId="139" xfId="7" applyFont="1" applyFill="1" applyBorder="1" applyAlignment="1">
      <alignment horizontal="center" vertical="center"/>
    </xf>
    <xf numFmtId="0" fontId="36" fillId="0" borderId="208" xfId="7" applyFont="1" applyBorder="1" applyAlignment="1">
      <alignment vertical="center"/>
    </xf>
    <xf numFmtId="0" fontId="36" fillId="0" borderId="209" xfId="7" applyFont="1" applyBorder="1" applyAlignment="1">
      <alignment vertical="center"/>
    </xf>
    <xf numFmtId="0" fontId="36" fillId="7" borderId="209" xfId="7" applyFont="1" applyFill="1" applyBorder="1" applyAlignment="1">
      <alignment vertical="center"/>
    </xf>
    <xf numFmtId="0" fontId="36" fillId="3" borderId="209" xfId="7" applyFont="1" applyFill="1" applyBorder="1" applyAlignment="1">
      <alignment vertical="center"/>
    </xf>
    <xf numFmtId="0" fontId="36" fillId="0" borderId="209" xfId="7" quotePrefix="1" applyFont="1" applyBorder="1" applyAlignment="1">
      <alignment vertical="center"/>
    </xf>
    <xf numFmtId="0" fontId="36" fillId="0" borderId="210" xfId="7" applyFont="1" applyBorder="1" applyAlignment="1">
      <alignment vertical="center"/>
    </xf>
    <xf numFmtId="0" fontId="30" fillId="0" borderId="135" xfId="7" applyFont="1" applyBorder="1" applyAlignment="1">
      <alignment horizontal="center" vertical="center" wrapText="1"/>
    </xf>
    <xf numFmtId="0" fontId="36" fillId="0" borderId="135" xfId="7" applyFont="1" applyBorder="1" applyAlignment="1">
      <alignment horizontal="center" vertical="center" wrapText="1"/>
    </xf>
    <xf numFmtId="0" fontId="30" fillId="0" borderId="0" xfId="7" applyFont="1" applyAlignment="1">
      <alignment horizontal="right" vertical="center"/>
    </xf>
    <xf numFmtId="0" fontId="30" fillId="0" borderId="0" xfId="7" applyFont="1" applyProtection="1">
      <alignment vertical="center"/>
    </xf>
    <xf numFmtId="0" fontId="30" fillId="0" borderId="0" xfId="7" applyFont="1" applyAlignment="1" applyProtection="1">
      <alignment horizontal="left" vertical="center"/>
    </xf>
    <xf numFmtId="0" fontId="35" fillId="0" borderId="0" xfId="7" applyFont="1">
      <alignment vertical="center"/>
    </xf>
    <xf numFmtId="0" fontId="35" fillId="0" borderId="0" xfId="7" applyFont="1" applyAlignment="1">
      <alignment horizontal="right" vertical="center"/>
    </xf>
    <xf numFmtId="0" fontId="36" fillId="3" borderId="0" xfId="7" applyFont="1" applyFill="1" applyBorder="1" applyAlignment="1" applyProtection="1">
      <alignment horizontal="center" vertical="center"/>
    </xf>
    <xf numFmtId="0" fontId="36" fillId="0" borderId="0" xfId="7" applyFont="1" applyBorder="1" applyAlignment="1" applyProtection="1">
      <alignment vertical="center"/>
    </xf>
    <xf numFmtId="0" fontId="36" fillId="0" borderId="0" xfId="7" applyFont="1" applyBorder="1" applyAlignment="1" applyProtection="1">
      <alignment horizontal="left" vertical="center"/>
    </xf>
    <xf numFmtId="20" fontId="36" fillId="3" borderId="0" xfId="7" applyNumberFormat="1" applyFont="1" applyFill="1" applyBorder="1" applyAlignment="1" applyProtection="1">
      <alignment vertical="center"/>
    </xf>
    <xf numFmtId="20" fontId="36" fillId="3" borderId="0" xfId="7" applyNumberFormat="1" applyFont="1" applyFill="1" applyBorder="1" applyAlignment="1" applyProtection="1">
      <alignment vertical="center"/>
      <protection locked="0"/>
    </xf>
    <xf numFmtId="0" fontId="36" fillId="0" borderId="0" xfId="7" applyFont="1" applyProtection="1">
      <alignment vertical="center"/>
      <protection locked="0"/>
    </xf>
    <xf numFmtId="20" fontId="36" fillId="0" borderId="0" xfId="7" applyNumberFormat="1" applyFont="1" applyBorder="1" applyAlignment="1" applyProtection="1">
      <alignment vertical="center"/>
    </xf>
    <xf numFmtId="0" fontId="35" fillId="0" borderId="0" xfId="7" applyFont="1" applyBorder="1" applyAlignment="1" applyProtection="1">
      <alignment horizontal="center" vertical="center"/>
    </xf>
    <xf numFmtId="0" fontId="36" fillId="0" borderId="0" xfId="7" applyFont="1" applyBorder="1" applyAlignment="1" applyProtection="1">
      <alignment horizontal="center" vertical="center"/>
    </xf>
    <xf numFmtId="0" fontId="30" fillId="0" borderId="0" xfId="7" applyFont="1" applyBorder="1" applyAlignment="1" applyProtection="1">
      <alignment vertical="center"/>
    </xf>
    <xf numFmtId="0" fontId="35" fillId="0" borderId="0" xfId="7" applyFont="1" applyProtection="1">
      <alignment vertical="center"/>
    </xf>
    <xf numFmtId="0" fontId="36" fillId="0" borderId="0" xfId="7" applyFont="1" applyProtection="1">
      <alignment vertical="center"/>
    </xf>
    <xf numFmtId="0" fontId="35" fillId="0" borderId="0" xfId="7" applyFont="1" applyBorder="1" applyAlignment="1" applyProtection="1">
      <alignment vertical="center"/>
    </xf>
    <xf numFmtId="0" fontId="36" fillId="0" borderId="0" xfId="7" applyFont="1" applyBorder="1" applyProtection="1">
      <alignment vertical="center"/>
    </xf>
    <xf numFmtId="179" fontId="36" fillId="0" borderId="0" xfId="7" applyNumberFormat="1" applyFont="1" applyBorder="1" applyAlignment="1" applyProtection="1">
      <alignment vertical="center"/>
    </xf>
    <xf numFmtId="0" fontId="36" fillId="0" borderId="0" xfId="7" applyFont="1" applyBorder="1" applyAlignment="1" applyProtection="1">
      <alignment horizontal="right" vertical="center"/>
    </xf>
    <xf numFmtId="0" fontId="35" fillId="0" borderId="0" xfId="7" applyFont="1" applyBorder="1" applyProtection="1">
      <alignment vertical="center"/>
    </xf>
    <xf numFmtId="0" fontId="36" fillId="0" borderId="0" xfId="7" applyFont="1" applyAlignment="1" applyProtection="1">
      <alignment horizontal="center" vertical="center"/>
    </xf>
    <xf numFmtId="0" fontId="36" fillId="3" borderId="0" xfId="7" applyFont="1" applyFill="1" applyBorder="1" applyAlignment="1" applyProtection="1">
      <alignment vertical="center"/>
    </xf>
    <xf numFmtId="0" fontId="36" fillId="3" borderId="0" xfId="7" applyFont="1" applyFill="1" applyBorder="1" applyProtection="1">
      <alignment vertical="center"/>
    </xf>
    <xf numFmtId="0" fontId="36" fillId="3" borderId="0" xfId="7" applyFont="1" applyFill="1" applyBorder="1" applyAlignment="1" applyProtection="1">
      <alignment horizontal="left" vertical="center"/>
    </xf>
    <xf numFmtId="0" fontId="37" fillId="0" borderId="0" xfId="7" applyFont="1">
      <alignment vertical="center"/>
    </xf>
    <xf numFmtId="0" fontId="36" fillId="0" borderId="0" xfId="7" applyFont="1" applyAlignment="1" applyProtection="1">
      <alignment horizontal="right" vertical="center"/>
    </xf>
    <xf numFmtId="0" fontId="37" fillId="0" borderId="0" xfId="7" applyFont="1" applyBorder="1" applyAlignment="1" applyProtection="1">
      <alignment horizontal="left" vertical="center"/>
    </xf>
    <xf numFmtId="0" fontId="36" fillId="0" borderId="0" xfId="7" applyFont="1" applyAlignment="1">
      <alignment horizontal="right" vertical="center"/>
    </xf>
    <xf numFmtId="0" fontId="36" fillId="0" borderId="0" xfId="7" applyFont="1">
      <alignment vertical="center"/>
    </xf>
    <xf numFmtId="0" fontId="36" fillId="3" borderId="0" xfId="7" applyFont="1" applyFill="1" applyBorder="1" applyAlignment="1" applyProtection="1">
      <alignment vertical="center"/>
      <protection locked="0"/>
    </xf>
    <xf numFmtId="0" fontId="35" fillId="0" borderId="0" xfId="7" applyFont="1" applyAlignment="1">
      <alignment horizontal="center" vertical="center"/>
    </xf>
    <xf numFmtId="0" fontId="35" fillId="0" borderId="0" xfId="7" applyFont="1" applyAlignment="1">
      <alignment horizontal="left" vertical="center"/>
    </xf>
    <xf numFmtId="0" fontId="36" fillId="3" borderId="0" xfId="7" quotePrefix="1" applyFont="1" applyFill="1" applyBorder="1" applyAlignment="1">
      <alignment vertical="center"/>
    </xf>
    <xf numFmtId="0" fontId="35" fillId="3" borderId="0" xfId="7" applyFont="1" applyFill="1">
      <alignment vertical="center"/>
    </xf>
    <xf numFmtId="0" fontId="35" fillId="3" borderId="0" xfId="7" applyFont="1" applyFill="1" applyAlignment="1">
      <alignment horizontal="center" vertical="center"/>
    </xf>
    <xf numFmtId="0" fontId="35" fillId="3" borderId="0" xfId="7" applyFont="1" applyFill="1" applyAlignment="1">
      <alignment vertical="center"/>
    </xf>
    <xf numFmtId="0" fontId="35" fillId="0" borderId="0" xfId="7" applyFont="1" applyFill="1" applyAlignment="1">
      <alignment vertical="center"/>
    </xf>
    <xf numFmtId="0" fontId="35" fillId="0" borderId="0" xfId="7" applyFont="1" applyFill="1" applyAlignment="1">
      <alignment horizontal="right" vertical="center"/>
    </xf>
    <xf numFmtId="0" fontId="36" fillId="0" borderId="0" xfId="7" applyFont="1" applyAlignment="1">
      <alignment horizontal="left" vertical="center"/>
    </xf>
    <xf numFmtId="0" fontId="50" fillId="3" borderId="0" xfId="7" applyFont="1" applyFill="1" applyProtection="1">
      <alignment vertical="center"/>
    </xf>
    <xf numFmtId="0" fontId="50" fillId="3" borderId="0" xfId="7" applyFont="1" applyFill="1" applyAlignment="1" applyProtection="1">
      <alignment horizontal="center" vertical="center"/>
    </xf>
    <xf numFmtId="0" fontId="50" fillId="3" borderId="0" xfId="7" applyFont="1" applyFill="1" applyAlignment="1" applyProtection="1">
      <alignment horizontal="left" vertical="center"/>
    </xf>
    <xf numFmtId="0" fontId="50" fillId="4" borderId="19" xfId="7" applyFont="1" applyFill="1" applyBorder="1" applyAlignment="1" applyProtection="1">
      <alignment horizontal="left" vertical="center"/>
      <protection locked="0"/>
    </xf>
    <xf numFmtId="0" fontId="50" fillId="3" borderId="19" xfId="7" applyNumberFormat="1" applyFont="1" applyFill="1" applyBorder="1" applyAlignment="1" applyProtection="1">
      <alignment horizontal="center" vertical="center"/>
    </xf>
    <xf numFmtId="20" fontId="50" fillId="4" borderId="19" xfId="7" applyNumberFormat="1" applyFont="1" applyFill="1" applyBorder="1" applyAlignment="1" applyProtection="1">
      <alignment horizontal="center" vertical="center"/>
      <protection locked="0"/>
    </xf>
    <xf numFmtId="0" fontId="50" fillId="3" borderId="0" xfId="7" applyFont="1" applyFill="1" applyAlignment="1" applyProtection="1">
      <alignment horizontal="right" vertical="center"/>
    </xf>
    <xf numFmtId="184" fontId="50" fillId="3" borderId="19" xfId="7" applyNumberFormat="1" applyFont="1" applyFill="1" applyBorder="1" applyAlignment="1" applyProtection="1">
      <alignment horizontal="center" vertical="center"/>
    </xf>
    <xf numFmtId="20" fontId="50" fillId="3" borderId="19" xfId="7" applyNumberFormat="1" applyFont="1" applyFill="1" applyBorder="1" applyAlignment="1" applyProtection="1">
      <alignment horizontal="center" vertical="center"/>
    </xf>
    <xf numFmtId="0" fontId="50" fillId="3" borderId="0" xfId="7" applyFont="1" applyFill="1" applyProtection="1">
      <alignment vertical="center"/>
      <protection locked="0"/>
    </xf>
    <xf numFmtId="0" fontId="50" fillId="3" borderId="0" xfId="7" applyFont="1" applyFill="1" applyAlignment="1" applyProtection="1">
      <alignment horizontal="right" vertical="center"/>
      <protection locked="0"/>
    </xf>
    <xf numFmtId="0" fontId="50" fillId="3" borderId="0" xfId="7" applyFont="1" applyFill="1" applyAlignment="1" applyProtection="1">
      <alignment horizontal="center" vertical="center"/>
      <protection locked="0"/>
    </xf>
    <xf numFmtId="0" fontId="50" fillId="4" borderId="0" xfId="7" applyFont="1" applyFill="1" applyBorder="1" applyAlignment="1" applyProtection="1">
      <alignment horizontal="center" vertical="center"/>
      <protection locked="0"/>
    </xf>
    <xf numFmtId="0" fontId="51" fillId="4" borderId="5" xfId="7" applyFont="1" applyFill="1" applyBorder="1" applyAlignment="1" applyProtection="1">
      <alignment horizontal="center" vertical="center"/>
      <protection locked="0"/>
    </xf>
    <xf numFmtId="0" fontId="51" fillId="4" borderId="16" xfId="7" applyFont="1" applyFill="1" applyBorder="1" applyAlignment="1" applyProtection="1">
      <alignment horizontal="center" vertical="center"/>
      <protection locked="0"/>
    </xf>
    <xf numFmtId="0" fontId="51" fillId="4" borderId="4" xfId="7" applyFont="1" applyFill="1" applyBorder="1" applyAlignment="1" applyProtection="1">
      <alignment horizontal="center" vertical="center"/>
      <protection locked="0"/>
    </xf>
    <xf numFmtId="0" fontId="50" fillId="4" borderId="19" xfId="7" applyNumberFormat="1" applyFont="1" applyFill="1" applyBorder="1" applyAlignment="1" applyProtection="1">
      <alignment horizontal="center" vertical="center"/>
      <protection locked="0"/>
    </xf>
    <xf numFmtId="20" fontId="50" fillId="3" borderId="19" xfId="7" applyNumberFormat="1" applyFont="1" applyFill="1" applyBorder="1" applyAlignment="1" applyProtection="1">
      <alignment horizontal="center" vertical="center"/>
      <protection locked="0"/>
    </xf>
    <xf numFmtId="0" fontId="50" fillId="3" borderId="19" xfId="7" applyFont="1" applyFill="1" applyBorder="1" applyAlignment="1" applyProtection="1">
      <alignment horizontal="center" vertical="center"/>
      <protection locked="0"/>
    </xf>
    <xf numFmtId="0" fontId="50" fillId="4" borderId="19" xfId="7" applyFont="1" applyFill="1" applyBorder="1" applyAlignment="1" applyProtection="1">
      <alignment horizontal="center" vertical="center"/>
      <protection locked="0"/>
    </xf>
    <xf numFmtId="0" fontId="52" fillId="3" borderId="5" xfId="7" applyFont="1" applyFill="1" applyBorder="1" applyAlignment="1" applyProtection="1">
      <alignment horizontal="center" vertical="center"/>
    </xf>
    <xf numFmtId="0" fontId="52" fillId="3" borderId="4" xfId="7" applyFont="1" applyFill="1" applyBorder="1" applyAlignment="1" applyProtection="1">
      <alignment horizontal="center" vertical="center" shrinkToFit="1"/>
    </xf>
    <xf numFmtId="0" fontId="50" fillId="3" borderId="0" xfId="7" applyFont="1" applyFill="1">
      <alignment vertical="center"/>
    </xf>
    <xf numFmtId="0" fontId="53" fillId="3" borderId="0" xfId="7" applyFont="1" applyFill="1" applyAlignment="1">
      <alignment horizontal="left" vertical="center"/>
    </xf>
    <xf numFmtId="0" fontId="53" fillId="3" borderId="0" xfId="7" applyFont="1" applyFill="1">
      <alignment vertical="center"/>
    </xf>
    <xf numFmtId="0" fontId="54" fillId="3" borderId="0" xfId="7" applyFont="1" applyFill="1" applyAlignment="1" applyProtection="1">
      <alignment horizontal="left" vertical="center"/>
    </xf>
    <xf numFmtId="0" fontId="1" fillId="3" borderId="0" xfId="7" applyFill="1">
      <alignment vertical="center"/>
    </xf>
    <xf numFmtId="0" fontId="30" fillId="3" borderId="0" xfId="7" applyFont="1" applyFill="1">
      <alignment vertical="center"/>
    </xf>
    <xf numFmtId="0" fontId="30" fillId="3" borderId="0" xfId="7" applyFont="1" applyFill="1" applyAlignment="1">
      <alignment vertical="center" wrapText="1"/>
    </xf>
    <xf numFmtId="0" fontId="37" fillId="3" borderId="0" xfId="7" applyFont="1" applyFill="1" applyAlignment="1">
      <alignment horizontal="justify" vertical="center" wrapText="1"/>
    </xf>
    <xf numFmtId="0" fontId="37" fillId="3" borderId="0" xfId="7" applyFont="1" applyFill="1" applyAlignment="1">
      <alignment vertical="center" wrapText="1"/>
    </xf>
    <xf numFmtId="0" fontId="37" fillId="3" borderId="0" xfId="7" applyFont="1" applyFill="1" applyAlignment="1"/>
    <xf numFmtId="0" fontId="37" fillId="3" borderId="0" xfId="7" applyFont="1" applyFill="1">
      <alignment vertical="center"/>
    </xf>
    <xf numFmtId="0" fontId="30" fillId="3" borderId="0" xfId="7" applyFont="1" applyFill="1" applyAlignment="1">
      <alignment vertical="center"/>
    </xf>
    <xf numFmtId="0" fontId="30" fillId="7" borderId="0" xfId="7" applyFont="1" applyFill="1" applyAlignment="1">
      <alignment vertical="center" wrapText="1"/>
    </xf>
    <xf numFmtId="0" fontId="30" fillId="3" borderId="0" xfId="7" applyFont="1" applyFill="1" applyAlignment="1">
      <alignment horizontal="left" vertical="center"/>
    </xf>
    <xf numFmtId="0" fontId="30" fillId="3" borderId="0" xfId="7" applyFont="1" applyFill="1" applyBorder="1">
      <alignment vertical="center"/>
    </xf>
    <xf numFmtId="0" fontId="39" fillId="3" borderId="0" xfId="7" applyFont="1" applyFill="1" applyBorder="1" applyAlignment="1">
      <alignment vertical="center" shrinkToFit="1"/>
    </xf>
    <xf numFmtId="0" fontId="39" fillId="3" borderId="0" xfId="7" applyFont="1" applyFill="1" applyBorder="1" applyAlignment="1">
      <alignment vertical="center"/>
    </xf>
    <xf numFmtId="0" fontId="39" fillId="3" borderId="0" xfId="7" applyFont="1" applyFill="1" applyBorder="1">
      <alignment vertical="center"/>
    </xf>
    <xf numFmtId="0" fontId="40" fillId="3" borderId="0" xfId="7" applyFont="1" applyFill="1" applyAlignment="1">
      <alignment vertical="center"/>
    </xf>
    <xf numFmtId="0" fontId="39" fillId="3" borderId="0" xfId="7" applyFont="1" applyFill="1">
      <alignment vertical="center"/>
    </xf>
    <xf numFmtId="0" fontId="39" fillId="3" borderId="0" xfId="7" applyFont="1" applyFill="1" applyAlignment="1">
      <alignment horizontal="left" vertical="center"/>
    </xf>
    <xf numFmtId="0" fontId="30" fillId="3" borderId="19" xfId="7" applyFont="1" applyFill="1" applyBorder="1" applyAlignment="1">
      <alignment horizontal="left" vertical="center"/>
    </xf>
    <xf numFmtId="0" fontId="30" fillId="3" borderId="19" xfId="7" applyFont="1" applyFill="1" applyBorder="1" applyAlignment="1">
      <alignment horizontal="center" vertical="center"/>
    </xf>
    <xf numFmtId="0" fontId="30" fillId="3" borderId="0" xfId="7" applyFont="1" applyFill="1" applyBorder="1" applyAlignment="1">
      <alignment horizontal="left" vertical="center"/>
    </xf>
    <xf numFmtId="0" fontId="30" fillId="3" borderId="0" xfId="7" applyFont="1" applyFill="1" applyBorder="1" applyAlignment="1">
      <alignment horizontal="center" vertical="center"/>
    </xf>
    <xf numFmtId="0" fontId="38" fillId="3" borderId="0" xfId="7" applyFont="1" applyFill="1" applyAlignment="1">
      <alignment horizontal="left" vertical="center"/>
    </xf>
    <xf numFmtId="0" fontId="34" fillId="3" borderId="0" xfId="7" applyFont="1" applyFill="1" applyAlignment="1">
      <alignment horizontal="left" vertical="center"/>
    </xf>
    <xf numFmtId="0" fontId="30" fillId="6" borderId="19" xfId="7" applyFont="1" applyFill="1" applyBorder="1" applyAlignment="1">
      <alignment horizontal="left" vertical="center"/>
    </xf>
    <xf numFmtId="0" fontId="30" fillId="4" borderId="19" xfId="7" applyFont="1" applyFill="1" applyBorder="1" applyAlignment="1">
      <alignment horizontal="left" vertical="center"/>
    </xf>
    <xf numFmtId="0" fontId="55" fillId="3" borderId="0" xfId="7" applyFont="1" applyFill="1">
      <alignment vertical="center"/>
    </xf>
    <xf numFmtId="0" fontId="55" fillId="3" borderId="146" xfId="7" applyFont="1" applyFill="1" applyBorder="1">
      <alignment vertical="center"/>
    </xf>
    <xf numFmtId="0" fontId="55" fillId="3" borderId="145" xfId="7" applyFont="1" applyFill="1" applyBorder="1">
      <alignment vertical="center"/>
    </xf>
    <xf numFmtId="0" fontId="55" fillId="3" borderId="144" xfId="7" applyFont="1" applyFill="1" applyBorder="1">
      <alignment vertical="center"/>
    </xf>
    <xf numFmtId="0" fontId="50" fillId="3" borderId="21" xfId="7" applyFont="1" applyFill="1" applyBorder="1" applyAlignment="1">
      <alignment vertical="center" shrinkToFit="1"/>
    </xf>
    <xf numFmtId="0" fontId="50" fillId="3" borderId="19" xfId="7" applyFont="1" applyFill="1" applyBorder="1" applyAlignment="1">
      <alignment vertical="center" shrinkToFit="1"/>
    </xf>
    <xf numFmtId="0" fontId="50" fillId="3" borderId="20" xfId="7" applyFont="1" applyFill="1" applyBorder="1" applyAlignment="1">
      <alignment vertical="center" shrinkToFit="1"/>
    </xf>
    <xf numFmtId="0" fontId="50" fillId="3" borderId="136" xfId="7" applyFont="1" applyFill="1" applyBorder="1" applyAlignment="1">
      <alignment vertical="center" shrinkToFit="1"/>
    </xf>
    <xf numFmtId="0" fontId="50" fillId="3" borderId="137" xfId="7" applyFont="1" applyFill="1" applyBorder="1" applyAlignment="1">
      <alignment vertical="center" shrinkToFit="1"/>
    </xf>
    <xf numFmtId="0" fontId="51" fillId="3" borderId="84" xfId="7" applyFont="1" applyFill="1" applyBorder="1" applyAlignment="1">
      <alignment horizontal="center" vertical="center"/>
    </xf>
    <xf numFmtId="0" fontId="51" fillId="3" borderId="83" xfId="7" applyFont="1" applyFill="1" applyBorder="1" applyAlignment="1">
      <alignment horizontal="center" vertical="center"/>
    </xf>
    <xf numFmtId="0" fontId="51" fillId="3" borderId="212" xfId="7" applyFont="1" applyFill="1" applyBorder="1" applyAlignment="1">
      <alignment horizontal="center" vertical="center"/>
    </xf>
    <xf numFmtId="0" fontId="55" fillId="3" borderId="71" xfId="7" applyFont="1" applyFill="1" applyBorder="1" applyAlignment="1">
      <alignment horizontal="center" vertical="center"/>
    </xf>
    <xf numFmtId="0" fontId="36" fillId="3" borderId="0" xfId="7" applyFont="1" applyFill="1" applyBorder="1">
      <alignment vertical="center"/>
    </xf>
    <xf numFmtId="0" fontId="36" fillId="3" borderId="19" xfId="7" applyFont="1" applyFill="1" applyBorder="1" applyAlignment="1">
      <alignment vertical="center" shrinkToFit="1"/>
    </xf>
    <xf numFmtId="0" fontId="36" fillId="3" borderId="19" xfId="7" applyFont="1" applyFill="1" applyBorder="1">
      <alignment vertical="center"/>
    </xf>
    <xf numFmtId="0" fontId="36" fillId="3" borderId="19" xfId="7" applyFont="1" applyFill="1" applyBorder="1" applyAlignment="1">
      <alignment horizontal="center" vertical="center"/>
    </xf>
    <xf numFmtId="0" fontId="13" fillId="0" borderId="53" xfId="1" applyFont="1" applyFill="1" applyBorder="1" applyAlignment="1">
      <alignment horizontal="center" vertical="center" wrapText="1"/>
    </xf>
    <xf numFmtId="0" fontId="13" fillId="0" borderId="40" xfId="1" applyFont="1" applyFill="1" applyBorder="1" applyAlignment="1">
      <alignment horizontal="center" vertical="center" wrapText="1"/>
    </xf>
    <xf numFmtId="0" fontId="13" fillId="0" borderId="42" xfId="1" applyFont="1" applyBorder="1" applyAlignment="1">
      <alignment vertical="center" wrapText="1"/>
    </xf>
    <xf numFmtId="0" fontId="10" fillId="0" borderId="53" xfId="1" applyFont="1" applyFill="1" applyBorder="1" applyAlignment="1">
      <alignment horizontal="center" vertical="center" wrapText="1"/>
    </xf>
    <xf numFmtId="0" fontId="14" fillId="0" borderId="52" xfId="0" applyFont="1" applyBorder="1" applyAlignment="1">
      <alignment vertical="center" wrapText="1"/>
    </xf>
    <xf numFmtId="0" fontId="13" fillId="0" borderId="52" xfId="0" applyFont="1" applyBorder="1">
      <alignment vertical="center"/>
    </xf>
    <xf numFmtId="0" fontId="14" fillId="0" borderId="52" xfId="2" applyFont="1" applyFill="1" applyBorder="1" applyAlignment="1">
      <alignment vertical="center" wrapText="1"/>
    </xf>
    <xf numFmtId="0" fontId="13" fillId="0" borderId="36" xfId="0" applyFont="1" applyBorder="1">
      <alignment vertical="center"/>
    </xf>
    <xf numFmtId="0" fontId="14" fillId="0" borderId="34" xfId="0" applyFont="1" applyFill="1" applyBorder="1" applyAlignment="1">
      <alignment vertical="center"/>
    </xf>
    <xf numFmtId="0" fontId="11" fillId="0" borderId="82" xfId="3" applyBorder="1" applyAlignment="1">
      <alignment horizontal="center" vertical="center"/>
    </xf>
    <xf numFmtId="0" fontId="11" fillId="0" borderId="83" xfId="3" applyBorder="1" applyAlignment="1">
      <alignment horizontal="center" vertical="center"/>
    </xf>
    <xf numFmtId="0" fontId="11" fillId="0" borderId="84" xfId="3" applyBorder="1" applyAlignment="1">
      <alignment horizontal="center" vertical="center"/>
    </xf>
    <xf numFmtId="0" fontId="22" fillId="0" borderId="0" xfId="3" applyFont="1" applyAlignment="1">
      <alignment horizontal="center" vertical="center"/>
    </xf>
    <xf numFmtId="0" fontId="11" fillId="0" borderId="71" xfId="3" applyBorder="1" applyAlignment="1">
      <alignment horizontal="center" vertical="center"/>
    </xf>
    <xf numFmtId="0" fontId="0" fillId="0" borderId="72" xfId="3" applyFont="1" applyBorder="1" applyAlignment="1">
      <alignment horizontal="distributed" vertical="center" wrapText="1" justifyLastLine="1"/>
    </xf>
    <xf numFmtId="0" fontId="11" fillId="0" borderId="73" xfId="3" applyBorder="1" applyAlignment="1">
      <alignment horizontal="distributed" vertical="center" justifyLastLine="1"/>
    </xf>
    <xf numFmtId="0" fontId="11" fillId="0" borderId="74" xfId="3" applyBorder="1" applyAlignment="1">
      <alignment horizontal="distributed" vertical="center" justifyLastLine="1"/>
    </xf>
    <xf numFmtId="0" fontId="23" fillId="0" borderId="0" xfId="3" applyFont="1" applyBorder="1" applyAlignment="1">
      <alignment horizontal="right" vertical="center"/>
    </xf>
    <xf numFmtId="0" fontId="11" fillId="0" borderId="29" xfId="3" applyBorder="1" applyAlignment="1">
      <alignment horizontal="center" vertical="center"/>
    </xf>
    <xf numFmtId="0" fontId="11" fillId="0" borderId="77" xfId="3" applyBorder="1" applyAlignment="1">
      <alignment horizontal="center" vertical="center"/>
    </xf>
    <xf numFmtId="0" fontId="11" fillId="0" borderId="71" xfId="3" applyBorder="1" applyAlignment="1">
      <alignment horizontal="distributed" vertical="center"/>
    </xf>
    <xf numFmtId="0" fontId="11" fillId="0" borderId="78" xfId="3" applyBorder="1" applyAlignment="1">
      <alignment horizontal="left" vertical="center" wrapText="1"/>
    </xf>
    <xf numFmtId="0" fontId="11" fillId="0" borderId="79" xfId="3" applyBorder="1" applyAlignment="1">
      <alignment horizontal="left" vertical="center"/>
    </xf>
    <xf numFmtId="0" fontId="11" fillId="0" borderId="80" xfId="3" applyBorder="1" applyAlignment="1">
      <alignment horizontal="left" vertical="center"/>
    </xf>
    <xf numFmtId="0" fontId="11" fillId="0" borderId="72" xfId="3" applyBorder="1" applyAlignment="1">
      <alignment horizontal="center" vertical="center"/>
    </xf>
    <xf numFmtId="0" fontId="11" fillId="0" borderId="74" xfId="3" applyBorder="1" applyAlignment="1">
      <alignment horizontal="center" vertical="center"/>
    </xf>
    <xf numFmtId="0" fontId="11" fillId="0" borderId="73" xfId="3" applyBorder="1" applyAlignment="1">
      <alignment horizontal="center" vertical="center"/>
    </xf>
    <xf numFmtId="0" fontId="11" fillId="0" borderId="72" xfId="3" applyFont="1" applyBorder="1" applyAlignment="1">
      <alignment horizontal="center" vertical="center"/>
    </xf>
    <xf numFmtId="0" fontId="11" fillId="0" borderId="74" xfId="3" applyFont="1" applyBorder="1" applyAlignment="1">
      <alignment horizontal="center" vertical="center"/>
    </xf>
    <xf numFmtId="0" fontId="11" fillId="0" borderId="82" xfId="3" applyFont="1" applyBorder="1" applyAlignment="1">
      <alignment horizontal="center" vertical="center" wrapText="1"/>
    </xf>
    <xf numFmtId="0" fontId="11" fillId="0" borderId="51" xfId="3" applyBorder="1" applyAlignment="1">
      <alignment horizontal="center" vertical="center"/>
    </xf>
    <xf numFmtId="0" fontId="11" fillId="0" borderId="16" xfId="3" applyBorder="1" applyAlignment="1">
      <alignment horizontal="center" vertical="center"/>
    </xf>
    <xf numFmtId="0" fontId="11" fillId="0" borderId="52" xfId="3" applyBorder="1" applyAlignment="1">
      <alignment horizontal="center" vertical="center"/>
    </xf>
    <xf numFmtId="0" fontId="10" fillId="0" borderId="32" xfId="1" applyFont="1" applyFill="1" applyBorder="1" applyAlignment="1">
      <alignment vertical="top" wrapText="1"/>
    </xf>
    <xf numFmtId="0" fontId="10" fillId="0" borderId="42" xfId="1" applyFont="1" applyFill="1" applyBorder="1" applyAlignment="1">
      <alignment vertical="top" wrapText="1"/>
    </xf>
    <xf numFmtId="0" fontId="10" fillId="0" borderId="4" xfId="1" applyFont="1" applyBorder="1" applyAlignment="1">
      <alignment vertical="top" wrapText="1"/>
    </xf>
    <xf numFmtId="0" fontId="10" fillId="0" borderId="5" xfId="1" applyFont="1" applyBorder="1" applyAlignment="1">
      <alignment vertical="top" wrapText="1"/>
    </xf>
    <xf numFmtId="0" fontId="20" fillId="0" borderId="23" xfId="1" applyFont="1" applyBorder="1" applyAlignment="1">
      <alignment horizontal="center" vertical="center" wrapText="1"/>
    </xf>
    <xf numFmtId="0" fontId="20" fillId="0" borderId="35" xfId="1" applyFont="1" applyBorder="1" applyAlignment="1">
      <alignment horizontal="center" vertical="center" wrapText="1"/>
    </xf>
    <xf numFmtId="0" fontId="20" fillId="0" borderId="20" xfId="1" applyFont="1" applyBorder="1" applyAlignment="1">
      <alignment horizontal="center" vertical="center" wrapText="1"/>
    </xf>
    <xf numFmtId="0" fontId="16" fillId="0" borderId="41" xfId="1" applyFont="1" applyFill="1" applyBorder="1" applyAlignment="1">
      <alignment horizontal="left" vertical="center" wrapText="1"/>
    </xf>
    <xf numFmtId="0" fontId="16" fillId="0" borderId="31" xfId="1" applyFont="1" applyFill="1" applyBorder="1" applyAlignment="1">
      <alignment horizontal="left" vertical="center" wrapText="1"/>
    </xf>
    <xf numFmtId="0" fontId="16" fillId="0" borderId="40" xfId="1" applyFont="1" applyFill="1" applyBorder="1" applyAlignment="1">
      <alignment horizontal="left" vertical="center" wrapText="1"/>
    </xf>
    <xf numFmtId="0" fontId="10" fillId="0" borderId="32" xfId="1" applyFont="1" applyBorder="1" applyAlignment="1">
      <alignment vertical="top" wrapText="1"/>
    </xf>
    <xf numFmtId="0" fontId="10" fillId="0" borderId="36" xfId="1" applyFont="1" applyBorder="1" applyAlignment="1">
      <alignment vertical="top" wrapText="1"/>
    </xf>
    <xf numFmtId="0" fontId="13" fillId="0" borderId="4"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5" fillId="0" borderId="42" xfId="1" applyFont="1" applyBorder="1" applyAlignment="1">
      <alignment vertical="top" wrapText="1"/>
    </xf>
    <xf numFmtId="0" fontId="15" fillId="0" borderId="47" xfId="1" applyFont="1" applyBorder="1" applyAlignment="1">
      <alignment vertical="top" wrapText="1"/>
    </xf>
    <xf numFmtId="0" fontId="10" fillId="0" borderId="16" xfId="1" applyFont="1" applyBorder="1" applyAlignment="1">
      <alignment vertical="top" wrapText="1"/>
    </xf>
    <xf numFmtId="0" fontId="18" fillId="0" borderId="4" xfId="1" applyFont="1" applyFill="1" applyBorder="1" applyAlignment="1">
      <alignment vertical="top" wrapText="1"/>
    </xf>
    <xf numFmtId="0" fontId="18" fillId="0" borderId="5" xfId="1" applyFont="1" applyFill="1" applyBorder="1" applyAlignment="1">
      <alignment vertical="top" wrapText="1"/>
    </xf>
    <xf numFmtId="0" fontId="13" fillId="0" borderId="48" xfId="2" applyFont="1" applyBorder="1" applyAlignment="1">
      <alignment horizontal="left" vertical="center"/>
    </xf>
    <xf numFmtId="0" fontId="13" fillId="0" borderId="4" xfId="1" applyFont="1" applyFill="1" applyBorder="1" applyAlignment="1">
      <alignment vertical="top" wrapText="1"/>
    </xf>
    <xf numFmtId="0" fontId="13" fillId="0" borderId="16" xfId="1" applyFont="1" applyFill="1" applyBorder="1" applyAlignment="1">
      <alignment vertical="top" wrapText="1"/>
    </xf>
    <xf numFmtId="0" fontId="13" fillId="0" borderId="5" xfId="1" applyFont="1" applyFill="1" applyBorder="1" applyAlignment="1">
      <alignment vertical="top" wrapText="1"/>
    </xf>
    <xf numFmtId="0" fontId="13" fillId="0" borderId="4" xfId="1" applyFont="1" applyBorder="1" applyAlignment="1">
      <alignment vertical="top" wrapText="1"/>
    </xf>
    <xf numFmtId="0" fontId="13" fillId="0" borderId="16" xfId="1" applyFont="1" applyBorder="1" applyAlignment="1">
      <alignment vertical="top" wrapText="1"/>
    </xf>
    <xf numFmtId="0" fontId="13" fillId="0" borderId="5" xfId="1" applyFont="1" applyBorder="1" applyAlignment="1">
      <alignment vertical="top" wrapText="1"/>
    </xf>
    <xf numFmtId="49" fontId="13" fillId="0" borderId="44" xfId="1" applyNumberFormat="1" applyFont="1" applyFill="1" applyBorder="1" applyAlignment="1">
      <alignment horizontal="left" vertical="center" shrinkToFit="1"/>
    </xf>
    <xf numFmtId="49" fontId="13" fillId="0" borderId="57" xfId="1" applyNumberFormat="1" applyFont="1" applyFill="1" applyBorder="1" applyAlignment="1">
      <alignment horizontal="left" vertical="center" shrinkToFit="1"/>
    </xf>
    <xf numFmtId="0" fontId="18" fillId="0" borderId="23" xfId="1" applyFont="1" applyFill="1" applyBorder="1" applyAlignment="1">
      <alignment horizontal="center" vertical="center" wrapText="1"/>
    </xf>
    <xf numFmtId="0" fontId="18" fillId="0" borderId="35" xfId="1" applyFont="1" applyFill="1" applyBorder="1" applyAlignment="1">
      <alignment horizontal="center" vertical="center" wrapText="1"/>
    </xf>
    <xf numFmtId="0" fontId="18" fillId="0" borderId="40" xfId="1" applyFont="1" applyFill="1" applyBorder="1" applyAlignment="1">
      <alignment horizontal="center" vertical="center" wrapText="1"/>
    </xf>
    <xf numFmtId="0" fontId="18" fillId="0" borderId="49"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6" fillId="0" borderId="52"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6" fillId="0" borderId="51" xfId="1" applyFont="1" applyFill="1" applyBorder="1" applyAlignment="1">
      <alignment horizontal="left" vertical="center" wrapText="1"/>
    </xf>
    <xf numFmtId="0" fontId="11" fillId="0" borderId="16" xfId="1" applyFont="1" applyBorder="1" applyAlignment="1">
      <alignment vertical="top" wrapText="1"/>
    </xf>
    <xf numFmtId="0" fontId="10" fillId="0" borderId="4" xfId="1" applyFont="1" applyFill="1" applyBorder="1" applyAlignment="1">
      <alignment horizontal="left" vertical="top" wrapText="1"/>
    </xf>
    <xf numFmtId="0" fontId="10" fillId="0" borderId="5" xfId="1" applyFont="1" applyFill="1" applyBorder="1" applyAlignment="1">
      <alignment horizontal="left" vertical="top" wrapText="1"/>
    </xf>
    <xf numFmtId="0" fontId="10" fillId="0" borderId="16" xfId="1" applyFont="1" applyFill="1" applyBorder="1" applyAlignment="1">
      <alignment horizontal="left" vertical="top" wrapText="1"/>
    </xf>
    <xf numFmtId="0" fontId="10" fillId="0" borderId="4" xfId="1" applyFont="1" applyFill="1" applyBorder="1" applyAlignment="1">
      <alignment vertical="top" wrapText="1"/>
    </xf>
    <xf numFmtId="0" fontId="10" fillId="0" borderId="16" xfId="1" applyFont="1" applyFill="1" applyBorder="1" applyAlignment="1">
      <alignment vertical="top" wrapText="1"/>
    </xf>
    <xf numFmtId="0" fontId="10" fillId="0" borderId="5" xfId="1" applyFont="1" applyFill="1" applyBorder="1" applyAlignment="1">
      <alignment vertical="top" wrapText="1"/>
    </xf>
    <xf numFmtId="0" fontId="11" fillId="0" borderId="16" xfId="1" applyFont="1" applyFill="1" applyBorder="1" applyAlignment="1">
      <alignment vertical="top" wrapText="1"/>
    </xf>
    <xf numFmtId="0" fontId="11" fillId="0" borderId="5" xfId="1" applyFont="1" applyFill="1" applyBorder="1" applyAlignment="1">
      <alignment vertical="top" wrapText="1"/>
    </xf>
    <xf numFmtId="0" fontId="10" fillId="0" borderId="4" xfId="1" applyFont="1" applyBorder="1" applyAlignment="1">
      <alignment vertical="top"/>
    </xf>
    <xf numFmtId="0" fontId="10" fillId="0" borderId="16" xfId="1" applyFont="1" applyBorder="1" applyAlignment="1">
      <alignment vertical="top"/>
    </xf>
    <xf numFmtId="0" fontId="10" fillId="0" borderId="5" xfId="1" applyFont="1" applyBorder="1" applyAlignment="1">
      <alignment vertical="top"/>
    </xf>
    <xf numFmtId="0" fontId="10" fillId="0" borderId="4" xfId="1" applyFont="1" applyFill="1" applyBorder="1" applyAlignment="1">
      <alignment horizontal="center" vertical="top" wrapText="1"/>
    </xf>
    <xf numFmtId="0" fontId="10" fillId="0" borderId="16" xfId="1" applyFont="1" applyFill="1" applyBorder="1" applyAlignment="1">
      <alignment horizontal="center" vertical="top" wrapText="1"/>
    </xf>
    <xf numFmtId="0" fontId="10" fillId="0" borderId="4" xfId="1" applyFont="1" applyBorder="1" applyAlignment="1">
      <alignment horizontal="center" vertical="top" wrapText="1"/>
    </xf>
    <xf numFmtId="0" fontId="10" fillId="0" borderId="5" xfId="1" applyFont="1" applyBorder="1" applyAlignment="1">
      <alignment horizontal="center" vertical="top" wrapText="1"/>
    </xf>
    <xf numFmtId="0" fontId="10" fillId="0" borderId="31" xfId="1" applyFont="1" applyBorder="1" applyAlignment="1">
      <alignment vertical="center" wrapText="1"/>
    </xf>
    <xf numFmtId="0" fontId="46" fillId="0" borderId="23" xfId="1" applyFont="1" applyFill="1" applyBorder="1" applyAlignment="1">
      <alignment horizontal="left" vertical="center" wrapText="1"/>
    </xf>
    <xf numFmtId="0" fontId="46" fillId="0" borderId="35" xfId="1" applyFont="1" applyFill="1" applyBorder="1" applyAlignment="1">
      <alignment horizontal="left" vertical="center" wrapText="1"/>
    </xf>
    <xf numFmtId="0" fontId="46" fillId="0" borderId="20" xfId="1" applyFont="1" applyFill="1" applyBorder="1" applyAlignment="1">
      <alignment horizontal="left" vertical="center" wrapText="1"/>
    </xf>
    <xf numFmtId="0" fontId="10" fillId="0" borderId="4" xfId="1" applyFont="1" applyBorder="1" applyAlignment="1">
      <alignment horizontal="left" vertical="top" wrapText="1"/>
    </xf>
    <xf numFmtId="0" fontId="10" fillId="0" borderId="5" xfId="1" applyFont="1" applyBorder="1" applyAlignment="1">
      <alignment horizontal="left" vertical="top" wrapText="1"/>
    </xf>
    <xf numFmtId="0" fontId="10" fillId="0" borderId="5" xfId="1" applyFont="1" applyFill="1" applyBorder="1" applyAlignment="1">
      <alignment horizontal="center" vertical="top" wrapText="1"/>
    </xf>
    <xf numFmtId="0" fontId="10" fillId="0" borderId="4" xfId="2" applyFont="1" applyFill="1" applyBorder="1" applyAlignment="1">
      <alignment vertical="top" wrapText="1"/>
    </xf>
    <xf numFmtId="0" fontId="10" fillId="0" borderId="16" xfId="2" applyFont="1" applyFill="1" applyBorder="1" applyAlignment="1">
      <alignment vertical="top" wrapText="1"/>
    </xf>
    <xf numFmtId="0" fontId="10" fillId="0" borderId="5" xfId="2" applyFont="1" applyFill="1" applyBorder="1" applyAlignment="1">
      <alignment vertical="top" wrapText="1"/>
    </xf>
    <xf numFmtId="0" fontId="10" fillId="0" borderId="16" xfId="0" applyFont="1" applyFill="1" applyBorder="1" applyAlignment="1">
      <alignment vertical="top" wrapText="1"/>
    </xf>
    <xf numFmtId="0" fontId="10" fillId="0" borderId="5" xfId="0" applyFont="1" applyFill="1" applyBorder="1" applyAlignment="1">
      <alignment vertical="top" wrapText="1"/>
    </xf>
    <xf numFmtId="0" fontId="45" fillId="0" borderId="23" xfId="0" applyFont="1" applyFill="1" applyBorder="1" applyAlignment="1">
      <alignment horizontal="left" vertical="center" wrapText="1"/>
    </xf>
    <xf numFmtId="0" fontId="45" fillId="0" borderId="35" xfId="0" applyFont="1" applyFill="1" applyBorder="1" applyAlignment="1">
      <alignment horizontal="left" vertical="center" wrapText="1"/>
    </xf>
    <xf numFmtId="0" fontId="45" fillId="0" borderId="20" xfId="0" applyFont="1" applyFill="1" applyBorder="1" applyAlignment="1">
      <alignment horizontal="left" vertical="center"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4" xfId="1" applyFont="1" applyFill="1" applyBorder="1" applyAlignment="1">
      <alignment horizontal="left" vertical="top"/>
    </xf>
    <xf numFmtId="0" fontId="10" fillId="0" borderId="16" xfId="1" applyFont="1" applyFill="1" applyBorder="1" applyAlignment="1">
      <alignment horizontal="left" vertical="top"/>
    </xf>
    <xf numFmtId="0" fontId="10" fillId="0" borderId="5" xfId="1" applyFont="1" applyFill="1" applyBorder="1" applyAlignment="1">
      <alignment horizontal="left" vertical="top"/>
    </xf>
    <xf numFmtId="0" fontId="12" fillId="0" borderId="16" xfId="1" applyFill="1" applyBorder="1" applyAlignment="1">
      <alignment vertical="top" wrapText="1"/>
    </xf>
    <xf numFmtId="0" fontId="12" fillId="0" borderId="5" xfId="1" applyFill="1" applyBorder="1" applyAlignment="1">
      <alignment vertical="top" wrapText="1"/>
    </xf>
    <xf numFmtId="0" fontId="10" fillId="0" borderId="16" xfId="1" applyFont="1" applyBorder="1" applyAlignment="1">
      <alignment horizontal="center" vertical="top" wrapText="1"/>
    </xf>
    <xf numFmtId="0" fontId="10" fillId="0" borderId="4"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6" fillId="0" borderId="50" xfId="1" applyFont="1" applyFill="1" applyBorder="1" applyAlignment="1">
      <alignment horizontal="left" vertical="center" wrapText="1"/>
    </xf>
    <xf numFmtId="0" fontId="16" fillId="0" borderId="48" xfId="1" applyFont="1" applyFill="1" applyBorder="1" applyAlignment="1">
      <alignment horizontal="left" vertical="center" wrapText="1"/>
    </xf>
    <xf numFmtId="0" fontId="16" fillId="0" borderId="49" xfId="1" applyFont="1" applyFill="1" applyBorder="1" applyAlignment="1">
      <alignment horizontal="left" vertical="center" wrapText="1"/>
    </xf>
    <xf numFmtId="0" fontId="12" fillId="0" borderId="5" xfId="1" applyFill="1" applyBorder="1" applyAlignment="1">
      <alignment horizontal="left" vertical="top" wrapText="1"/>
    </xf>
    <xf numFmtId="0" fontId="10" fillId="0" borderId="16" xfId="1" applyFont="1" applyBorder="1" applyAlignment="1">
      <alignment horizontal="left" vertical="top" wrapText="1"/>
    </xf>
    <xf numFmtId="0" fontId="12" fillId="0" borderId="16" xfId="1" applyBorder="1" applyAlignment="1">
      <alignment vertical="top" wrapText="1"/>
    </xf>
    <xf numFmtId="0" fontId="12" fillId="0" borderId="5" xfId="1" applyBorder="1" applyAlignment="1">
      <alignment vertical="top" wrapText="1"/>
    </xf>
    <xf numFmtId="0" fontId="13" fillId="0" borderId="4" xfId="1" applyFont="1" applyBorder="1" applyAlignment="1">
      <alignment horizontal="left" vertical="top" wrapText="1"/>
    </xf>
    <xf numFmtId="0" fontId="13" fillId="0" borderId="16" xfId="1" applyFont="1" applyBorder="1" applyAlignment="1">
      <alignment horizontal="left" vertical="top" wrapText="1"/>
    </xf>
    <xf numFmtId="0" fontId="10" fillId="0" borderId="4" xfId="0" applyFont="1" applyFill="1" applyBorder="1" applyAlignment="1">
      <alignment vertical="top" wrapText="1"/>
    </xf>
    <xf numFmtId="0" fontId="0" fillId="3" borderId="14" xfId="0" applyFont="1" applyFill="1" applyBorder="1" applyAlignment="1">
      <alignment horizontal="left" vertical="top" wrapText="1"/>
    </xf>
    <xf numFmtId="0" fontId="0" fillId="3" borderId="16" xfId="0" applyFont="1" applyFill="1" applyBorder="1" applyAlignment="1">
      <alignment horizontal="left" vertical="top" wrapText="1"/>
    </xf>
    <xf numFmtId="0" fontId="0" fillId="3" borderId="5" xfId="0" applyFont="1" applyFill="1" applyBorder="1" applyAlignment="1">
      <alignment horizontal="left" vertical="top" wrapText="1"/>
    </xf>
    <xf numFmtId="0" fontId="9" fillId="3" borderId="39" xfId="0" applyFont="1" applyFill="1" applyBorder="1" applyAlignment="1">
      <alignment horizontal="left" vertical="center" wrapText="1" shrinkToFit="1"/>
    </xf>
    <xf numFmtId="0" fontId="9" fillId="3" borderId="45" xfId="0" applyFont="1" applyFill="1" applyBorder="1" applyAlignment="1">
      <alignment horizontal="left" vertical="center" wrapText="1" shrinkToFit="1"/>
    </xf>
    <xf numFmtId="0" fontId="9" fillId="3" borderId="43" xfId="0" applyFont="1" applyFill="1" applyBorder="1" applyAlignment="1">
      <alignment horizontal="left" vertical="center" wrapText="1" shrinkToFit="1"/>
    </xf>
    <xf numFmtId="0" fontId="9" fillId="3" borderId="4" xfId="0" applyFont="1" applyFill="1" applyBorder="1" applyAlignment="1">
      <alignment horizontal="left" vertical="top" wrapText="1" shrinkToFit="1"/>
    </xf>
    <xf numFmtId="0" fontId="9" fillId="3" borderId="5" xfId="0" applyFont="1" applyFill="1" applyBorder="1" applyAlignment="1">
      <alignment horizontal="left" vertical="top" wrapText="1" shrinkToFit="1"/>
    </xf>
    <xf numFmtId="0" fontId="9" fillId="3" borderId="16" xfId="0" applyFont="1" applyFill="1" applyBorder="1" applyAlignment="1">
      <alignment horizontal="left" vertical="top" wrapText="1" shrinkToFit="1"/>
    </xf>
    <xf numFmtId="0" fontId="9" fillId="3" borderId="217" xfId="0" applyFont="1" applyFill="1" applyBorder="1" applyAlignment="1">
      <alignment horizontal="center" vertical="center" wrapText="1"/>
    </xf>
    <xf numFmtId="0" fontId="9" fillId="3" borderId="125" xfId="0" applyFont="1" applyFill="1" applyBorder="1" applyAlignment="1">
      <alignment horizontal="center" vertical="center" wrapText="1"/>
    </xf>
    <xf numFmtId="0" fontId="9" fillId="3" borderId="216" xfId="0" applyFont="1" applyFill="1" applyBorder="1" applyAlignment="1">
      <alignment horizontal="center" vertical="center" wrapText="1"/>
    </xf>
    <xf numFmtId="0" fontId="9" fillId="3" borderId="14" xfId="0" applyFont="1" applyFill="1" applyBorder="1" applyAlignment="1">
      <alignment horizontal="left" vertical="top" wrapText="1" shrinkToFit="1"/>
    </xf>
    <xf numFmtId="0" fontId="0" fillId="3" borderId="4" xfId="0" applyFont="1" applyFill="1" applyBorder="1" applyAlignment="1">
      <alignment horizontal="left" vertical="top" wrapText="1"/>
    </xf>
    <xf numFmtId="0" fontId="9" fillId="3" borderId="58" xfId="0" applyFont="1" applyFill="1" applyBorder="1" applyAlignment="1">
      <alignment horizontal="center" vertical="center"/>
    </xf>
    <xf numFmtId="0" fontId="9" fillId="3" borderId="61" xfId="0" applyFont="1" applyFill="1" applyBorder="1" applyAlignment="1">
      <alignment horizontal="center" vertical="center"/>
    </xf>
    <xf numFmtId="0" fontId="9" fillId="3" borderId="218" xfId="0" applyFont="1" applyFill="1" applyBorder="1" applyAlignment="1">
      <alignment horizontal="left" vertical="center" wrapText="1" shrinkToFit="1"/>
    </xf>
    <xf numFmtId="0" fontId="9" fillId="3" borderId="214" xfId="0" applyFont="1" applyFill="1" applyBorder="1" applyAlignment="1">
      <alignment horizontal="left" vertical="center" wrapText="1" shrinkToFit="1"/>
    </xf>
    <xf numFmtId="0" fontId="9" fillId="3" borderId="62" xfId="0" applyFont="1" applyFill="1" applyBorder="1" applyAlignment="1">
      <alignment horizontal="center" vertical="center"/>
    </xf>
    <xf numFmtId="0" fontId="9" fillId="3" borderId="69" xfId="0" applyFont="1" applyFill="1" applyBorder="1" applyAlignment="1">
      <alignment horizontal="left" vertical="center" wrapText="1" shrinkToFit="1"/>
    </xf>
    <xf numFmtId="0" fontId="9" fillId="3" borderId="4" xfId="0" applyFont="1" applyFill="1" applyBorder="1" applyAlignment="1">
      <alignment horizontal="left" vertical="top" wrapText="1"/>
    </xf>
    <xf numFmtId="0" fontId="9" fillId="3" borderId="16"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17" xfId="0" applyFont="1" applyFill="1" applyBorder="1" applyAlignment="1">
      <alignment horizontal="left" vertical="top" wrapText="1" shrinkToFit="1"/>
    </xf>
    <xf numFmtId="0" fontId="9" fillId="3" borderId="40"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4" xfId="0" applyFont="1" applyFill="1" applyBorder="1" applyAlignment="1">
      <alignment horizontal="left" vertical="center"/>
    </xf>
    <xf numFmtId="0" fontId="9" fillId="3" borderId="17" xfId="0" applyFont="1" applyFill="1" applyBorder="1" applyAlignment="1">
      <alignment horizontal="left" vertical="center"/>
    </xf>
    <xf numFmtId="49" fontId="9" fillId="3" borderId="4" xfId="0" applyNumberFormat="1" applyFont="1" applyFill="1" applyBorder="1" applyAlignment="1">
      <alignment horizontal="left" vertical="top" wrapText="1"/>
    </xf>
    <xf numFmtId="49" fontId="9" fillId="3" borderId="16" xfId="0" applyNumberFormat="1" applyFont="1" applyFill="1" applyBorder="1" applyAlignment="1">
      <alignment horizontal="left" vertical="top" wrapText="1"/>
    </xf>
    <xf numFmtId="49" fontId="9" fillId="3" borderId="5" xfId="0" applyNumberFormat="1" applyFont="1" applyFill="1" applyBorder="1" applyAlignment="1">
      <alignment horizontal="left" vertical="top" wrapText="1"/>
    </xf>
    <xf numFmtId="0" fontId="9" fillId="3" borderId="14" xfId="0" applyFont="1" applyFill="1" applyBorder="1" applyAlignment="1">
      <alignment horizontal="left" vertical="top" wrapText="1"/>
    </xf>
    <xf numFmtId="0" fontId="48" fillId="0" borderId="0" xfId="0" applyFont="1" applyAlignment="1">
      <alignment horizontal="center" vertical="center"/>
    </xf>
    <xf numFmtId="0" fontId="5" fillId="3" borderId="23" xfId="0" applyFont="1" applyFill="1" applyBorder="1" applyAlignment="1">
      <alignment horizontal="center" vertical="center"/>
    </xf>
    <xf numFmtId="0" fontId="5" fillId="3" borderId="35" xfId="0" applyFont="1" applyFill="1" applyBorder="1" applyAlignment="1">
      <alignment horizontal="center" vertical="center"/>
    </xf>
    <xf numFmtId="0" fontId="24" fillId="0" borderId="0" xfId="4" applyFont="1" applyAlignment="1">
      <alignment horizontal="center" vertical="center"/>
    </xf>
    <xf numFmtId="180" fontId="7" fillId="0" borderId="94" xfId="4" applyNumberFormat="1" applyFont="1" applyBorder="1" applyAlignment="1">
      <alignment horizontal="right" vertical="center" shrinkToFit="1"/>
    </xf>
    <xf numFmtId="180" fontId="7" fillId="0" borderId="35" xfId="4" applyNumberFormat="1" applyFont="1" applyBorder="1" applyAlignment="1">
      <alignment horizontal="right" vertical="center" shrinkToFit="1"/>
    </xf>
    <xf numFmtId="180" fontId="7" fillId="0" borderId="95" xfId="4" applyNumberFormat="1" applyFont="1" applyBorder="1" applyAlignment="1">
      <alignment horizontal="right" vertical="center" shrinkToFit="1"/>
    </xf>
    <xf numFmtId="181" fontId="10" fillId="0" borderId="108" xfId="4" applyNumberFormat="1" applyFont="1" applyBorder="1" applyAlignment="1">
      <alignment horizontal="right" vertical="center" shrinkToFit="1"/>
    </xf>
    <xf numFmtId="181" fontId="10" fillId="0" borderId="2" xfId="4" applyNumberFormat="1" applyFont="1" applyBorder="1" applyAlignment="1">
      <alignment horizontal="right" vertical="center" shrinkToFit="1"/>
    </xf>
    <xf numFmtId="181" fontId="10" fillId="0" borderId="27" xfId="4" applyNumberFormat="1" applyFont="1" applyBorder="1" applyAlignment="1">
      <alignment horizontal="right" vertical="center" shrinkToFit="1"/>
    </xf>
    <xf numFmtId="0" fontId="10" fillId="0" borderId="0" xfId="4" applyFont="1" applyBorder="1" applyAlignment="1">
      <alignment horizontal="left" wrapText="1"/>
    </xf>
    <xf numFmtId="0" fontId="10" fillId="0" borderId="0" xfId="4" applyFont="1" applyBorder="1" applyAlignment="1">
      <alignment horizontal="left" vertical="center" wrapText="1"/>
    </xf>
    <xf numFmtId="0" fontId="10" fillId="0" borderId="87" xfId="4" applyFont="1" applyBorder="1" applyAlignment="1">
      <alignment horizontal="center" vertical="center" shrinkToFit="1"/>
    </xf>
    <xf numFmtId="0" fontId="11" fillId="0" borderId="31" xfId="4" applyBorder="1" applyAlignment="1">
      <alignment horizontal="center" vertical="center" shrinkToFit="1"/>
    </xf>
    <xf numFmtId="0" fontId="11" fillId="0" borderId="85" xfId="4" applyBorder="1" applyAlignment="1">
      <alignment horizontal="center" vertical="center" shrinkToFit="1"/>
    </xf>
    <xf numFmtId="0" fontId="11" fillId="0" borderId="48" xfId="4" applyBorder="1" applyAlignment="1">
      <alignment horizontal="center" vertical="center" shrinkToFit="1"/>
    </xf>
    <xf numFmtId="0" fontId="11" fillId="0" borderId="40" xfId="4" applyBorder="1" applyAlignment="1">
      <alignment horizontal="center" vertical="center" shrinkToFit="1"/>
    </xf>
    <xf numFmtId="0" fontId="11" fillId="0" borderId="49" xfId="4" applyBorder="1" applyAlignment="1">
      <alignment horizontal="center" vertical="center" shrinkToFit="1"/>
    </xf>
    <xf numFmtId="0" fontId="10" fillId="0" borderId="23" xfId="4" applyFont="1" applyBorder="1" applyAlignment="1">
      <alignment horizontal="center" vertical="center" wrapText="1"/>
    </xf>
    <xf numFmtId="0" fontId="10" fillId="0" borderId="35" xfId="4" applyFont="1" applyBorder="1" applyAlignment="1">
      <alignment horizontal="center" vertical="center" wrapText="1"/>
    </xf>
    <xf numFmtId="0" fontId="10" fillId="0" borderId="20" xfId="4" applyFont="1" applyBorder="1" applyAlignment="1">
      <alignment horizontal="center" vertical="center" wrapText="1"/>
    </xf>
    <xf numFmtId="0" fontId="10" fillId="0" borderId="23" xfId="4" applyFont="1" applyBorder="1" applyAlignment="1">
      <alignment horizontal="center" vertical="center"/>
    </xf>
    <xf numFmtId="0" fontId="10" fillId="0" borderId="35" xfId="4" applyFont="1" applyBorder="1" applyAlignment="1">
      <alignment horizontal="center" vertical="center"/>
    </xf>
    <xf numFmtId="0" fontId="10" fillId="0" borderId="20" xfId="4" applyFont="1" applyBorder="1" applyAlignment="1">
      <alignment horizontal="center" vertical="center"/>
    </xf>
    <xf numFmtId="0" fontId="6" fillId="0" borderId="19" xfId="4" applyFont="1" applyBorder="1" applyAlignment="1">
      <alignment horizontal="center" vertical="center"/>
    </xf>
    <xf numFmtId="177" fontId="10" fillId="0" borderId="6" xfId="4" applyNumberFormat="1" applyFont="1" applyBorder="1" applyAlignment="1">
      <alignment horizontal="right" vertical="center" wrapText="1"/>
    </xf>
    <xf numFmtId="177" fontId="10" fillId="2" borderId="6" xfId="4" applyNumberFormat="1" applyFont="1" applyFill="1" applyBorder="1" applyAlignment="1">
      <alignment horizontal="right" vertical="center" wrapText="1"/>
    </xf>
    <xf numFmtId="0" fontId="10" fillId="0" borderId="50" xfId="4" applyFont="1" applyBorder="1" applyAlignment="1">
      <alignment horizontal="center" vertical="center"/>
    </xf>
    <xf numFmtId="0" fontId="10" fillId="0" borderId="48" xfId="4" applyFont="1" applyBorder="1" applyAlignment="1">
      <alignment horizontal="center" vertical="center"/>
    </xf>
    <xf numFmtId="0" fontId="10" fillId="0" borderId="49" xfId="4" applyFont="1" applyBorder="1" applyAlignment="1">
      <alignment horizontal="center" vertical="center"/>
    </xf>
    <xf numFmtId="177" fontId="10" fillId="0" borderId="23" xfId="4" applyNumberFormat="1" applyFont="1" applyBorder="1" applyAlignment="1">
      <alignment horizontal="right" vertical="center" wrapText="1"/>
    </xf>
    <xf numFmtId="177" fontId="10" fillId="0" borderId="35" xfId="4" applyNumberFormat="1" applyFont="1" applyBorder="1" applyAlignment="1">
      <alignment horizontal="right" vertical="center" wrapText="1"/>
    </xf>
    <xf numFmtId="0" fontId="11" fillId="0" borderId="95" xfId="4" applyBorder="1" applyAlignment="1">
      <alignment horizontal="right" vertical="center" wrapText="1"/>
    </xf>
    <xf numFmtId="0" fontId="10" fillId="0" borderId="41" xfId="4" applyFont="1" applyBorder="1" applyAlignment="1">
      <alignment horizontal="center" vertical="center" shrinkToFit="1"/>
    </xf>
    <xf numFmtId="0" fontId="11" fillId="0" borderId="91" xfId="4" applyBorder="1" applyAlignment="1">
      <alignment horizontal="center" vertical="center" shrinkToFit="1"/>
    </xf>
    <xf numFmtId="0" fontId="11" fillId="0" borderId="50" xfId="4" applyBorder="1" applyAlignment="1">
      <alignment horizontal="center" vertical="center" shrinkToFit="1"/>
    </xf>
    <xf numFmtId="0" fontId="11" fillId="0" borderId="86" xfId="4" applyBorder="1" applyAlignment="1">
      <alignment horizontal="center" vertical="center" shrinkToFit="1"/>
    </xf>
    <xf numFmtId="177" fontId="10" fillId="0" borderId="94" xfId="4" applyNumberFormat="1" applyFont="1" applyBorder="1" applyAlignment="1">
      <alignment horizontal="right" vertical="center" wrapText="1"/>
    </xf>
    <xf numFmtId="0" fontId="11" fillId="0" borderId="35" xfId="4" applyBorder="1" applyAlignment="1">
      <alignment horizontal="right" vertical="center" wrapText="1"/>
    </xf>
    <xf numFmtId="177" fontId="10" fillId="2" borderId="9" xfId="4" applyNumberFormat="1" applyFont="1" applyFill="1" applyBorder="1" applyAlignment="1">
      <alignment horizontal="right" vertical="center" wrapText="1"/>
    </xf>
    <xf numFmtId="177" fontId="10" fillId="0" borderId="9" xfId="4" applyNumberFormat="1" applyFont="1" applyBorder="1" applyAlignment="1">
      <alignment horizontal="right" vertical="center" wrapText="1"/>
    </xf>
    <xf numFmtId="177" fontId="10" fillId="0" borderId="23" xfId="4" applyNumberFormat="1" applyFont="1" applyBorder="1" applyAlignment="1">
      <alignment horizontal="right" vertical="center"/>
    </xf>
    <xf numFmtId="177" fontId="10" fillId="0" borderId="35" xfId="4" applyNumberFormat="1" applyFont="1" applyBorder="1" applyAlignment="1">
      <alignment horizontal="right" vertical="center"/>
    </xf>
    <xf numFmtId="177" fontId="10" fillId="0" borderId="20" xfId="4" applyNumberFormat="1" applyFont="1" applyBorder="1" applyAlignment="1">
      <alignment horizontal="right" vertical="center"/>
    </xf>
    <xf numFmtId="0" fontId="6" fillId="0" borderId="104" xfId="4" applyFont="1" applyBorder="1" applyAlignment="1">
      <alignment vertical="center"/>
    </xf>
    <xf numFmtId="0" fontId="6" fillId="0" borderId="103" xfId="4" applyFont="1" applyBorder="1" applyAlignment="1">
      <alignment vertical="center"/>
    </xf>
    <xf numFmtId="0" fontId="6" fillId="0" borderId="102" xfId="4" applyFont="1" applyBorder="1" applyAlignment="1">
      <alignment vertical="center"/>
    </xf>
    <xf numFmtId="0" fontId="6" fillId="0" borderId="101" xfId="4" applyFont="1" applyBorder="1" applyAlignment="1">
      <alignment vertical="center"/>
    </xf>
    <xf numFmtId="0" fontId="6" fillId="0" borderId="100" xfId="4" applyFont="1" applyBorder="1" applyAlignment="1">
      <alignment vertical="center"/>
    </xf>
    <xf numFmtId="0" fontId="6" fillId="0" borderId="99" xfId="4" applyFont="1" applyBorder="1" applyAlignment="1">
      <alignment vertical="center"/>
    </xf>
    <xf numFmtId="177" fontId="10" fillId="2" borderId="19" xfId="4" applyNumberFormat="1" applyFont="1" applyFill="1" applyBorder="1" applyAlignment="1">
      <alignment horizontal="right" vertical="center" wrapText="1"/>
    </xf>
    <xf numFmtId="0" fontId="10" fillId="0" borderId="94" xfId="4" applyFont="1" applyBorder="1" applyAlignment="1">
      <alignment horizontal="center" vertical="center" shrinkToFit="1"/>
    </xf>
    <xf numFmtId="0" fontId="10" fillId="0" borderId="35" xfId="4" applyFont="1" applyBorder="1" applyAlignment="1">
      <alignment horizontal="center" vertical="center" shrinkToFit="1"/>
    </xf>
    <xf numFmtId="0" fontId="10" fillId="0" borderId="93" xfId="4" applyFont="1" applyBorder="1" applyAlignment="1">
      <alignment horizontal="center" vertical="center"/>
    </xf>
    <xf numFmtId="0" fontId="10" fillId="0" borderId="92" xfId="4" applyFont="1" applyBorder="1" applyAlignment="1">
      <alignment horizontal="center" vertical="center"/>
    </xf>
    <xf numFmtId="0" fontId="6" fillId="0" borderId="98" xfId="4" applyFont="1" applyBorder="1" applyAlignment="1">
      <alignment vertical="center"/>
    </xf>
    <xf numFmtId="0" fontId="6" fillId="0" borderId="97" xfId="4" applyFont="1" applyBorder="1" applyAlignment="1">
      <alignment vertical="center"/>
    </xf>
    <xf numFmtId="0" fontId="6" fillId="0" borderId="96" xfId="4" applyFont="1" applyBorder="1" applyAlignment="1">
      <alignment vertical="center"/>
    </xf>
    <xf numFmtId="0" fontId="10" fillId="0" borderId="23" xfId="4" applyFont="1" applyBorder="1" applyAlignment="1">
      <alignment horizontal="center" vertical="center" shrinkToFit="1"/>
    </xf>
    <xf numFmtId="0" fontId="10" fillId="0" borderId="95" xfId="4" applyFont="1" applyBorder="1" applyAlignment="1">
      <alignment horizontal="center" vertical="center" shrinkToFit="1"/>
    </xf>
    <xf numFmtId="177" fontId="10" fillId="2" borderId="94" xfId="4" applyNumberFormat="1" applyFont="1" applyFill="1" applyBorder="1" applyAlignment="1">
      <alignment horizontal="right" vertical="center" wrapText="1"/>
    </xf>
    <xf numFmtId="0" fontId="11" fillId="0" borderId="20" xfId="4" applyBorder="1" applyAlignment="1">
      <alignment horizontal="right" vertical="center" wrapText="1"/>
    </xf>
    <xf numFmtId="178" fontId="10" fillId="0" borderId="31" xfId="4" applyNumberFormat="1" applyFont="1" applyBorder="1" applyAlignment="1">
      <alignment horizontal="right" vertical="center" wrapText="1"/>
    </xf>
    <xf numFmtId="178" fontId="11" fillId="0" borderId="31" xfId="4" applyNumberFormat="1" applyBorder="1" applyAlignment="1">
      <alignment horizontal="right" vertical="center" wrapText="1"/>
    </xf>
    <xf numFmtId="178" fontId="11" fillId="0" borderId="91" xfId="4" applyNumberFormat="1" applyBorder="1" applyAlignment="1">
      <alignment horizontal="right" vertical="center" wrapText="1"/>
    </xf>
    <xf numFmtId="0" fontId="11" fillId="0" borderId="91" xfId="4" applyBorder="1" applyAlignment="1">
      <alignment horizontal="right" vertical="center" wrapText="1"/>
    </xf>
    <xf numFmtId="177" fontId="10" fillId="0" borderId="90" xfId="4" applyNumberFormat="1" applyFont="1" applyBorder="1" applyAlignment="1">
      <alignment horizontal="right" vertical="center" wrapText="1"/>
    </xf>
    <xf numFmtId="177" fontId="10" fillId="0" borderId="89" xfId="4" applyNumberFormat="1" applyFont="1" applyBorder="1" applyAlignment="1">
      <alignment horizontal="right" vertical="center" wrapText="1"/>
    </xf>
    <xf numFmtId="177" fontId="10" fillId="0" borderId="88" xfId="4" applyNumberFormat="1" applyFont="1" applyBorder="1" applyAlignment="1">
      <alignment horizontal="right" vertical="center" wrapText="1"/>
    </xf>
    <xf numFmtId="0" fontId="11" fillId="0" borderId="40" xfId="4" applyBorder="1" applyAlignment="1">
      <alignment horizontal="right" vertical="center" wrapText="1"/>
    </xf>
    <xf numFmtId="177" fontId="10" fillId="0" borderId="50" xfId="4" applyNumberFormat="1" applyFont="1" applyBorder="1" applyAlignment="1">
      <alignment horizontal="right" vertical="center" wrapText="1"/>
    </xf>
    <xf numFmtId="177" fontId="10" fillId="0" borderId="48" xfId="4" applyNumberFormat="1" applyFont="1" applyBorder="1" applyAlignment="1">
      <alignment horizontal="right" vertical="center" wrapText="1"/>
    </xf>
    <xf numFmtId="177" fontId="10" fillId="0" borderId="86" xfId="4" applyNumberFormat="1" applyFont="1" applyBorder="1" applyAlignment="1">
      <alignment horizontal="right" vertical="center" wrapText="1"/>
    </xf>
    <xf numFmtId="177" fontId="10" fillId="0" borderId="85" xfId="4" applyNumberFormat="1" applyFont="1" applyBorder="1" applyAlignment="1">
      <alignment horizontal="right" vertical="center" wrapText="1"/>
    </xf>
    <xf numFmtId="177" fontId="10" fillId="2" borderId="85" xfId="4" applyNumberFormat="1" applyFont="1" applyFill="1" applyBorder="1" applyAlignment="1">
      <alignment horizontal="right" vertical="center" wrapText="1"/>
    </xf>
    <xf numFmtId="177" fontId="10" fillId="2" borderId="48" xfId="4" applyNumberFormat="1" applyFont="1" applyFill="1" applyBorder="1" applyAlignment="1">
      <alignment horizontal="right" vertical="center" wrapText="1"/>
    </xf>
    <xf numFmtId="177" fontId="10" fillId="2" borderId="49" xfId="4" applyNumberFormat="1" applyFont="1" applyFill="1" applyBorder="1" applyAlignment="1">
      <alignment horizontal="right" vertical="center" wrapText="1"/>
    </xf>
    <xf numFmtId="179" fontId="10" fillId="2" borderId="23" xfId="4" applyNumberFormat="1" applyFont="1" applyFill="1" applyBorder="1" applyAlignment="1">
      <alignment horizontal="right" vertical="center"/>
    </xf>
    <xf numFmtId="179" fontId="10" fillId="2" borderId="35" xfId="4" applyNumberFormat="1" applyFont="1" applyFill="1" applyBorder="1" applyAlignment="1">
      <alignment horizontal="right" vertical="center"/>
    </xf>
    <xf numFmtId="179" fontId="10" fillId="2" borderId="20" xfId="4" applyNumberFormat="1" applyFont="1" applyFill="1" applyBorder="1" applyAlignment="1">
      <alignment horizontal="right" vertical="center"/>
    </xf>
    <xf numFmtId="0" fontId="7" fillId="0" borderId="19" xfId="4" applyFont="1" applyBorder="1" applyAlignment="1">
      <alignment vertical="center" wrapText="1"/>
    </xf>
    <xf numFmtId="0" fontId="7" fillId="0" borderId="0" xfId="4" applyFont="1" applyAlignment="1">
      <alignment vertical="center" wrapText="1"/>
    </xf>
    <xf numFmtId="0" fontId="6" fillId="0" borderId="41" xfId="4" applyFont="1" applyBorder="1" applyAlignment="1">
      <alignment vertical="center"/>
    </xf>
    <xf numFmtId="0" fontId="6" fillId="0" borderId="31" xfId="4" applyFont="1" applyBorder="1" applyAlignment="1">
      <alignment vertical="center"/>
    </xf>
    <xf numFmtId="0" fontId="6" fillId="0" borderId="40" xfId="4" applyFont="1" applyBorder="1" applyAlignment="1">
      <alignment vertical="center"/>
    </xf>
    <xf numFmtId="181" fontId="10" fillId="0" borderId="41" xfId="4" applyNumberFormat="1" applyFont="1" applyBorder="1" applyAlignment="1">
      <alignment horizontal="right" vertical="center" shrinkToFit="1"/>
    </xf>
    <xf numFmtId="181" fontId="10" fillId="0" borderId="31" xfId="4" applyNumberFormat="1" applyFont="1" applyBorder="1" applyAlignment="1">
      <alignment horizontal="right" vertical="center" shrinkToFit="1"/>
    </xf>
    <xf numFmtId="181" fontId="10" fillId="0" borderId="112" xfId="4" applyNumberFormat="1" applyFont="1" applyBorder="1" applyAlignment="1">
      <alignment horizontal="right" vertical="center" shrinkToFit="1"/>
    </xf>
    <xf numFmtId="0" fontId="10" fillId="0" borderId="41" xfId="4" applyFont="1" applyBorder="1" applyAlignment="1">
      <alignment horizontal="center" vertical="center" wrapText="1"/>
    </xf>
    <xf numFmtId="0" fontId="10" fillId="0" borderId="31" xfId="4" applyFont="1" applyBorder="1" applyAlignment="1">
      <alignment horizontal="center" vertical="center" wrapText="1"/>
    </xf>
    <xf numFmtId="0" fontId="10" fillId="0" borderId="40" xfId="4" applyFont="1" applyBorder="1" applyAlignment="1">
      <alignment horizontal="center" vertical="center" wrapText="1"/>
    </xf>
    <xf numFmtId="0" fontId="11" fillId="0" borderId="50" xfId="4" applyBorder="1" applyAlignment="1">
      <alignment horizontal="center" vertical="center" wrapText="1"/>
    </xf>
    <xf numFmtId="0" fontId="11" fillId="0" borderId="48" xfId="4" applyBorder="1" applyAlignment="1">
      <alignment horizontal="center" vertical="center" wrapText="1"/>
    </xf>
    <xf numFmtId="0" fontId="11" fillId="0" borderId="49" xfId="4" applyBorder="1" applyAlignment="1">
      <alignment horizontal="center" vertical="center" wrapText="1"/>
    </xf>
    <xf numFmtId="0" fontId="10" fillId="0" borderId="41" xfId="4" applyFont="1" applyBorder="1" applyAlignment="1">
      <alignment horizontal="center" vertical="center"/>
    </xf>
    <xf numFmtId="0" fontId="10" fillId="0" borderId="31" xfId="4" applyFont="1" applyBorder="1" applyAlignment="1">
      <alignment horizontal="center" vertical="center"/>
    </xf>
    <xf numFmtId="0" fontId="10" fillId="0" borderId="40" xfId="4" applyFont="1" applyBorder="1" applyAlignment="1">
      <alignment horizontal="center" vertical="center"/>
    </xf>
    <xf numFmtId="0" fontId="11" fillId="0" borderId="50" xfId="4" applyBorder="1" applyAlignment="1">
      <alignment horizontal="center" vertical="center"/>
    </xf>
    <xf numFmtId="0" fontId="11" fillId="0" borderId="48" xfId="4" applyBorder="1" applyAlignment="1">
      <alignment horizontal="center" vertical="center"/>
    </xf>
    <xf numFmtId="0" fontId="11" fillId="0" borderId="49" xfId="4" applyBorder="1" applyAlignment="1">
      <alignment horizontal="center" vertical="center"/>
    </xf>
    <xf numFmtId="0" fontId="10" fillId="0" borderId="19" xfId="4" applyFont="1" applyBorder="1" applyAlignment="1">
      <alignment horizontal="center" vertical="center" wrapText="1"/>
    </xf>
    <xf numFmtId="181" fontId="10" fillId="0" borderId="40" xfId="4" applyNumberFormat="1" applyFont="1" applyBorder="1" applyAlignment="1">
      <alignment horizontal="right" vertical="center" shrinkToFit="1"/>
    </xf>
    <xf numFmtId="0" fontId="10" fillId="0" borderId="20" xfId="4" applyFont="1" applyBorder="1" applyAlignment="1">
      <alignment horizontal="center" vertical="center" shrinkToFit="1"/>
    </xf>
    <xf numFmtId="180" fontId="7" fillId="0" borderId="20" xfId="4" applyNumberFormat="1" applyFont="1" applyBorder="1" applyAlignment="1">
      <alignment horizontal="right" vertical="center" shrinkToFit="1"/>
    </xf>
    <xf numFmtId="0" fontId="6" fillId="0" borderId="23" xfId="4" applyFont="1" applyBorder="1" applyAlignment="1">
      <alignment horizontal="center" vertical="center"/>
    </xf>
    <xf numFmtId="0" fontId="6" fillId="0" borderId="35" xfId="4" applyFont="1" applyBorder="1" applyAlignment="1">
      <alignment horizontal="center" vertical="center"/>
    </xf>
    <xf numFmtId="0" fontId="6" fillId="0" borderId="20" xfId="4" applyFont="1" applyBorder="1" applyAlignment="1">
      <alignment horizontal="center" vertical="center"/>
    </xf>
    <xf numFmtId="0" fontId="6" fillId="0" borderId="2" xfId="4" applyFont="1" applyBorder="1" applyAlignment="1">
      <alignment vertical="center"/>
    </xf>
    <xf numFmtId="0" fontId="6" fillId="0" borderId="27" xfId="4" applyFont="1" applyBorder="1" applyAlignment="1">
      <alignment vertical="center"/>
    </xf>
    <xf numFmtId="0" fontId="6" fillId="0" borderId="12" xfId="4" applyFont="1" applyBorder="1" applyAlignment="1">
      <alignment vertical="center"/>
    </xf>
    <xf numFmtId="0" fontId="6" fillId="0" borderId="111" xfId="4" applyFont="1" applyBorder="1" applyAlignment="1">
      <alignment vertical="center" shrinkToFit="1"/>
    </xf>
    <xf numFmtId="0" fontId="11" fillId="0" borderId="110" xfId="4" applyBorder="1" applyAlignment="1">
      <alignment vertical="center" shrinkToFit="1"/>
    </xf>
    <xf numFmtId="0" fontId="11" fillId="0" borderId="109" xfId="4" applyBorder="1" applyAlignment="1">
      <alignment vertical="center" shrinkToFit="1"/>
    </xf>
    <xf numFmtId="181" fontId="10" fillId="0" borderId="12" xfId="4" applyNumberFormat="1" applyFont="1" applyBorder="1" applyAlignment="1">
      <alignment horizontal="right" vertical="center" shrinkToFit="1"/>
    </xf>
    <xf numFmtId="181" fontId="10" fillId="0" borderId="106" xfId="4" applyNumberFormat="1" applyFont="1" applyBorder="1" applyAlignment="1">
      <alignment horizontal="right" vertical="center" shrinkToFit="1"/>
    </xf>
    <xf numFmtId="181" fontId="10" fillId="0" borderId="53" xfId="4" applyNumberFormat="1" applyFont="1" applyBorder="1" applyAlignment="1">
      <alignment horizontal="right" vertical="center" shrinkToFit="1"/>
    </xf>
    <xf numFmtId="181" fontId="10" fillId="0" borderId="57" xfId="4" applyNumberFormat="1" applyFont="1" applyBorder="1" applyAlignment="1">
      <alignment horizontal="right" vertical="center" shrinkToFit="1"/>
    </xf>
    <xf numFmtId="181" fontId="10" fillId="0" borderId="107" xfId="4" applyNumberFormat="1" applyFont="1" applyBorder="1" applyAlignment="1">
      <alignment horizontal="right" vertical="center" shrinkToFit="1"/>
    </xf>
    <xf numFmtId="180" fontId="10" fillId="0" borderId="35" xfId="4" applyNumberFormat="1" applyFont="1" applyBorder="1" applyAlignment="1">
      <alignment horizontal="right" vertical="center" shrinkToFit="1"/>
    </xf>
    <xf numFmtId="180" fontId="10" fillId="0" borderId="95" xfId="4" applyNumberFormat="1" applyFont="1" applyBorder="1" applyAlignment="1">
      <alignment horizontal="right" vertical="center" shrinkToFit="1"/>
    </xf>
    <xf numFmtId="0" fontId="6" fillId="0" borderId="0" xfId="4" applyFont="1" applyAlignment="1">
      <alignment vertical="center"/>
    </xf>
    <xf numFmtId="0" fontId="11" fillId="0" borderId="0" xfId="4" applyAlignment="1">
      <alignment vertical="center"/>
    </xf>
    <xf numFmtId="0" fontId="7" fillId="0" borderId="35" xfId="4" applyFont="1" applyBorder="1" applyAlignment="1">
      <alignment horizontal="center" vertical="center"/>
    </xf>
    <xf numFmtId="0" fontId="7" fillId="0" borderId="20" xfId="4" applyFont="1" applyBorder="1" applyAlignment="1">
      <alignment horizontal="center" vertical="center"/>
    </xf>
    <xf numFmtId="0" fontId="10" fillId="0" borderId="1" xfId="4" applyFont="1" applyBorder="1" applyAlignment="1">
      <alignment horizontal="center" vertical="center"/>
    </xf>
    <xf numFmtId="0" fontId="10" fillId="0" borderId="115" xfId="4" applyFont="1" applyBorder="1" applyAlignment="1">
      <alignment horizontal="center" vertical="center"/>
    </xf>
    <xf numFmtId="0" fontId="10" fillId="0" borderId="117" xfId="4" applyFont="1" applyBorder="1" applyAlignment="1">
      <alignment horizontal="center" vertical="center"/>
    </xf>
    <xf numFmtId="0" fontId="10" fillId="0" borderId="116" xfId="4" applyFont="1" applyBorder="1" applyAlignment="1">
      <alignment horizontal="center" vertical="center" shrinkToFit="1"/>
    </xf>
    <xf numFmtId="0" fontId="10" fillId="0" borderId="115" xfId="4" applyFont="1" applyBorder="1" applyAlignment="1">
      <alignment horizontal="center" vertical="center" shrinkToFit="1"/>
    </xf>
    <xf numFmtId="0" fontId="10" fillId="0" borderId="11" xfId="4" applyFont="1" applyBorder="1" applyAlignment="1">
      <alignment horizontal="center" vertical="center" shrinkToFit="1"/>
    </xf>
    <xf numFmtId="0" fontId="10" fillId="0" borderId="3" xfId="4" applyFont="1" applyBorder="1" applyAlignment="1">
      <alignment horizontal="center" vertical="center" shrinkToFit="1"/>
    </xf>
    <xf numFmtId="0" fontId="10" fillId="0" borderId="30" xfId="4" applyFont="1" applyBorder="1" applyAlignment="1">
      <alignment horizontal="center" vertical="center" shrinkToFit="1"/>
    </xf>
    <xf numFmtId="0" fontId="10" fillId="0" borderId="114" xfId="4" applyFont="1" applyBorder="1" applyAlignment="1">
      <alignment horizontal="center" vertical="center" shrinkToFit="1"/>
    </xf>
    <xf numFmtId="0" fontId="10" fillId="0" borderId="113" xfId="4" applyFont="1" applyBorder="1" applyAlignment="1">
      <alignment horizontal="center" vertical="center"/>
    </xf>
    <xf numFmtId="0" fontId="10" fillId="0" borderId="30" xfId="4" applyFont="1" applyBorder="1" applyAlignment="1">
      <alignment horizontal="center" vertical="center"/>
    </xf>
    <xf numFmtId="0" fontId="10" fillId="0" borderId="13" xfId="4" applyFont="1" applyBorder="1" applyAlignment="1">
      <alignment horizontal="center" vertical="center"/>
    </xf>
    <xf numFmtId="0" fontId="7" fillId="0" borderId="50" xfId="4" applyFont="1" applyBorder="1" applyAlignment="1">
      <alignment horizontal="center" vertical="center" shrinkToFit="1"/>
    </xf>
    <xf numFmtId="0" fontId="7" fillId="0" borderId="48" xfId="4" applyFont="1" applyBorder="1" applyAlignment="1">
      <alignment horizontal="center" vertical="center" shrinkToFit="1"/>
    </xf>
    <xf numFmtId="0" fontId="7" fillId="0" borderId="86" xfId="4" applyFont="1" applyBorder="1" applyAlignment="1">
      <alignment horizontal="center" vertical="center" shrinkToFit="1"/>
    </xf>
    <xf numFmtId="0" fontId="10" fillId="0" borderId="85" xfId="4" applyFont="1" applyBorder="1" applyAlignment="1">
      <alignment horizontal="center" vertical="center" shrinkToFit="1"/>
    </xf>
    <xf numFmtId="0" fontId="10" fillId="0" borderId="48" xfId="4" applyFont="1" applyBorder="1" applyAlignment="1">
      <alignment horizontal="center" vertical="center" shrinkToFit="1"/>
    </xf>
    <xf numFmtId="0" fontId="10" fillId="0" borderId="49" xfId="4" applyFont="1" applyBorder="1" applyAlignment="1">
      <alignment horizontal="center" vertical="center" shrinkToFit="1"/>
    </xf>
    <xf numFmtId="0" fontId="10" fillId="0" borderId="86" xfId="4" applyFont="1" applyBorder="1" applyAlignment="1">
      <alignment horizontal="center" vertical="center"/>
    </xf>
    <xf numFmtId="0" fontId="10" fillId="0" borderId="115" xfId="4" applyFont="1" applyBorder="1" applyAlignment="1">
      <alignment horizontal="right" vertical="center"/>
    </xf>
    <xf numFmtId="0" fontId="10" fillId="0" borderId="11" xfId="4" applyFont="1" applyBorder="1" applyAlignment="1">
      <alignment horizontal="right" vertical="center"/>
    </xf>
    <xf numFmtId="0" fontId="10" fillId="0" borderId="91" xfId="4" applyFont="1" applyBorder="1" applyAlignment="1">
      <alignment horizontal="center" vertical="center"/>
    </xf>
    <xf numFmtId="0" fontId="10" fillId="0" borderId="31" xfId="4" applyFont="1" applyBorder="1" applyAlignment="1">
      <alignment horizontal="center" vertical="center" shrinkToFit="1"/>
    </xf>
    <xf numFmtId="0" fontId="10" fillId="0" borderId="40" xfId="4" applyFont="1" applyBorder="1" applyAlignment="1">
      <alignment horizontal="center" vertical="center" shrinkToFit="1"/>
    </xf>
    <xf numFmtId="0" fontId="7" fillId="0" borderId="19" xfId="4" applyFont="1" applyBorder="1" applyAlignment="1">
      <alignment horizontal="center" vertical="center" shrinkToFit="1"/>
    </xf>
    <xf numFmtId="0" fontId="7" fillId="0" borderId="19" xfId="4" applyFont="1" applyBorder="1" applyAlignment="1">
      <alignment vertical="center" shrinkToFit="1"/>
    </xf>
    <xf numFmtId="0" fontId="7" fillId="0" borderId="19" xfId="4" applyFont="1" applyBorder="1" applyAlignment="1">
      <alignment horizontal="left" vertical="center" shrinkToFit="1"/>
    </xf>
    <xf numFmtId="0" fontId="7" fillId="0" borderId="19" xfId="4" applyFont="1" applyBorder="1" applyAlignment="1">
      <alignment vertical="center"/>
    </xf>
    <xf numFmtId="0" fontId="7" fillId="0" borderId="41" xfId="4" applyFont="1" applyBorder="1" applyAlignment="1">
      <alignment horizontal="center" vertical="center" shrinkToFit="1"/>
    </xf>
    <xf numFmtId="0" fontId="8" fillId="0" borderId="19"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48" xfId="4" applyFont="1" applyBorder="1" applyAlignment="1">
      <alignment horizontal="left" vertical="center" shrinkToFit="1"/>
    </xf>
    <xf numFmtId="0" fontId="7" fillId="0" borderId="49" xfId="4" applyFont="1" applyBorder="1" applyAlignment="1">
      <alignment vertical="center"/>
    </xf>
    <xf numFmtId="0" fontId="7" fillId="0" borderId="31" xfId="4" applyFont="1" applyBorder="1" applyAlignment="1">
      <alignment horizontal="left" vertical="top" wrapText="1"/>
    </xf>
    <xf numFmtId="0" fontId="7" fillId="0" borderId="31" xfId="4" applyFont="1" applyBorder="1" applyAlignment="1">
      <alignment horizontal="left" vertical="top"/>
    </xf>
    <xf numFmtId="0" fontId="10" fillId="0" borderId="19" xfId="4" applyFont="1" applyBorder="1" applyAlignment="1">
      <alignment horizontal="center" vertical="center"/>
    </xf>
    <xf numFmtId="0" fontId="10" fillId="0" borderId="19" xfId="4" applyFont="1" applyBorder="1" applyAlignment="1">
      <alignment horizontal="right" vertical="center"/>
    </xf>
    <xf numFmtId="0" fontId="26" fillId="0" borderId="0" xfId="4" applyFont="1" applyBorder="1" applyAlignment="1">
      <alignment horizontal="right"/>
    </xf>
    <xf numFmtId="182" fontId="10" fillId="0" borderId="23" xfId="4" applyNumberFormat="1" applyFont="1" applyBorder="1" applyAlignment="1">
      <alignment horizontal="left" vertical="center" wrapText="1"/>
    </xf>
    <xf numFmtId="182" fontId="10" fillId="0" borderId="35" xfId="4" applyNumberFormat="1" applyFont="1" applyBorder="1" applyAlignment="1">
      <alignment horizontal="left" vertical="center" wrapText="1"/>
    </xf>
    <xf numFmtId="182" fontId="10" fillId="0" borderId="20" xfId="4" applyNumberFormat="1" applyFont="1" applyBorder="1" applyAlignment="1">
      <alignment horizontal="left" vertical="center" wrapText="1"/>
    </xf>
    <xf numFmtId="0" fontId="10" fillId="0" borderId="23" xfId="4" applyFont="1" applyBorder="1" applyAlignment="1">
      <alignment horizontal="left" vertical="center" wrapText="1"/>
    </xf>
    <xf numFmtId="0" fontId="7" fillId="0" borderId="35" xfId="4" applyFont="1" applyBorder="1" applyAlignment="1">
      <alignment horizontal="left" vertical="center"/>
    </xf>
    <xf numFmtId="0" fontId="7" fillId="0" borderId="20" xfId="4" applyFont="1" applyBorder="1" applyAlignment="1">
      <alignment horizontal="left" vertical="center"/>
    </xf>
    <xf numFmtId="0" fontId="10" fillId="0" borderId="23" xfId="4" applyFont="1" applyBorder="1" applyAlignment="1">
      <alignment horizontal="right" vertical="center" wrapText="1"/>
    </xf>
    <xf numFmtId="0" fontId="7" fillId="0" borderId="35" xfId="4" applyFont="1" applyBorder="1" applyAlignment="1">
      <alignment horizontal="right" vertical="center"/>
    </xf>
    <xf numFmtId="0" fontId="7" fillId="0" borderId="20" xfId="4" applyFont="1" applyBorder="1" applyAlignment="1">
      <alignment horizontal="right" vertical="center"/>
    </xf>
    <xf numFmtId="0" fontId="10" fillId="0" borderId="19" xfId="4" applyFont="1" applyBorder="1" applyAlignment="1">
      <alignment horizontal="left" vertical="top" wrapText="1"/>
    </xf>
    <xf numFmtId="0" fontId="7" fillId="0" borderId="19" xfId="4" applyFont="1" applyBorder="1" applyAlignment="1">
      <alignment horizontal="left" shrinkToFit="1"/>
    </xf>
    <xf numFmtId="0" fontId="7" fillId="0" borderId="31" xfId="4" applyFont="1" applyBorder="1" applyAlignment="1">
      <alignment horizontal="left" vertical="center" shrinkToFit="1"/>
    </xf>
    <xf numFmtId="0" fontId="7" fillId="0" borderId="40" xfId="4" applyFont="1" applyBorder="1" applyAlignment="1">
      <alignment vertical="center"/>
    </xf>
    <xf numFmtId="0" fontId="7" fillId="0" borderId="23" xfId="4" applyFont="1" applyBorder="1" applyAlignment="1">
      <alignment horizontal="center" vertical="center" wrapText="1"/>
    </xf>
    <xf numFmtId="0" fontId="7" fillId="0" borderId="35" xfId="4" applyFont="1" applyBorder="1" applyAlignment="1">
      <alignment horizontal="center" vertical="center" wrapText="1"/>
    </xf>
    <xf numFmtId="0" fontId="7" fillId="0" borderId="20" xfId="4" applyFont="1" applyBorder="1" applyAlignment="1">
      <alignment horizontal="center" vertical="center" wrapText="1"/>
    </xf>
    <xf numFmtId="0" fontId="0" fillId="0" borderId="23" xfId="4" applyFont="1" applyBorder="1" applyAlignment="1">
      <alignment horizontal="center" vertical="center"/>
    </xf>
    <xf numFmtId="0" fontId="11" fillId="0" borderId="35" xfId="4" applyBorder="1" applyAlignment="1">
      <alignment horizontal="center" vertical="center"/>
    </xf>
    <xf numFmtId="0" fontId="11" fillId="0" borderId="20" xfId="4" applyBorder="1" applyAlignment="1">
      <alignment horizontal="center" vertical="center"/>
    </xf>
    <xf numFmtId="0" fontId="11" fillId="0" borderId="23" xfId="4" applyBorder="1" applyAlignment="1">
      <alignment horizontal="right" vertical="center"/>
    </xf>
    <xf numFmtId="0" fontId="11" fillId="0" borderId="35" xfId="4" applyBorder="1" applyAlignment="1">
      <alignment horizontal="right" vertical="center"/>
    </xf>
    <xf numFmtId="0" fontId="11" fillId="0" borderId="20" xfId="4" applyBorder="1" applyAlignment="1">
      <alignment horizontal="right" vertical="center"/>
    </xf>
    <xf numFmtId="0" fontId="10" fillId="0" borderId="35" xfId="4" applyFont="1" applyBorder="1" applyAlignment="1">
      <alignment horizontal="left" vertical="center" wrapText="1"/>
    </xf>
    <xf numFmtId="0" fontId="10" fillId="0" borderId="20" xfId="4" applyFont="1" applyBorder="1" applyAlignment="1">
      <alignment horizontal="left" vertical="center" wrapText="1"/>
    </xf>
    <xf numFmtId="0" fontId="10" fillId="0" borderId="94" xfId="4" applyFont="1" applyBorder="1" applyAlignment="1">
      <alignment horizontal="center" vertical="center" wrapText="1"/>
    </xf>
    <xf numFmtId="183" fontId="6" fillId="0" borderId="124" xfId="4" applyNumberFormat="1" applyFont="1" applyBorder="1" applyAlignment="1">
      <alignment horizontal="right" vertical="center" shrinkToFit="1"/>
    </xf>
    <xf numFmtId="183" fontId="6" fillId="0" borderId="56" xfId="4" applyNumberFormat="1" applyFont="1" applyBorder="1" applyAlignment="1">
      <alignment horizontal="right" vertical="center" shrinkToFit="1"/>
    </xf>
    <xf numFmtId="0" fontId="7" fillId="0" borderId="121" xfId="4" applyFont="1" applyBorder="1" applyAlignment="1">
      <alignment horizontal="left" vertical="center"/>
    </xf>
    <xf numFmtId="0" fontId="7" fillId="0" borderId="119" xfId="4" applyFont="1" applyBorder="1" applyAlignment="1">
      <alignment horizontal="left" vertical="center"/>
    </xf>
    <xf numFmtId="0" fontId="7" fillId="0" borderId="120" xfId="4" applyFont="1" applyBorder="1" applyAlignment="1">
      <alignment horizontal="left" vertical="center"/>
    </xf>
    <xf numFmtId="0" fontId="7" fillId="0" borderId="118" xfId="4" applyFont="1" applyBorder="1" applyAlignment="1">
      <alignment horizontal="left" vertical="center"/>
    </xf>
    <xf numFmtId="0" fontId="10" fillId="0" borderId="95" xfId="4" applyFont="1" applyBorder="1" applyAlignment="1">
      <alignment horizontal="left" vertical="center" wrapText="1"/>
    </xf>
    <xf numFmtId="0" fontId="10" fillId="0" borderId="94" xfId="4" applyFont="1" applyBorder="1" applyAlignment="1">
      <alignment horizontal="right" vertical="center" shrinkToFit="1"/>
    </xf>
    <xf numFmtId="0" fontId="11" fillId="0" borderId="35" xfId="4" applyBorder="1" applyAlignment="1">
      <alignment horizontal="right" vertical="center" shrinkToFit="1"/>
    </xf>
    <xf numFmtId="0" fontId="7" fillId="0" borderId="130" xfId="4" applyFont="1" applyBorder="1" applyAlignment="1">
      <alignment horizontal="left" vertical="center"/>
    </xf>
    <xf numFmtId="0" fontId="7" fillId="0" borderId="127" xfId="4" applyFont="1" applyBorder="1" applyAlignment="1">
      <alignment horizontal="left" vertical="center"/>
    </xf>
    <xf numFmtId="0" fontId="7" fillId="0" borderId="129" xfId="4" applyFont="1" applyBorder="1" applyAlignment="1">
      <alignment horizontal="left" vertical="center"/>
    </xf>
    <xf numFmtId="0" fontId="7" fillId="0" borderId="128" xfId="4" applyFont="1" applyBorder="1" applyAlignment="1">
      <alignment horizontal="left" vertical="center"/>
    </xf>
    <xf numFmtId="0" fontId="7" fillId="0" borderId="126" xfId="4" applyFont="1" applyBorder="1" applyAlignment="1">
      <alignment horizontal="left" vertical="center"/>
    </xf>
    <xf numFmtId="0" fontId="7" fillId="0" borderId="125" xfId="4" applyFont="1" applyBorder="1" applyAlignment="1">
      <alignment horizontal="left" vertical="center"/>
    </xf>
    <xf numFmtId="0" fontId="7" fillId="0" borderId="123" xfId="4" applyFont="1" applyBorder="1" applyAlignment="1">
      <alignment horizontal="left" vertical="center"/>
    </xf>
    <xf numFmtId="0" fontId="7" fillId="0" borderId="124" xfId="4" applyFont="1" applyBorder="1" applyAlignment="1">
      <alignment horizontal="left" vertical="center"/>
    </xf>
    <xf numFmtId="0" fontId="7" fillId="0" borderId="122" xfId="4" applyFont="1" applyBorder="1" applyAlignment="1">
      <alignment horizontal="left" vertical="center"/>
    </xf>
    <xf numFmtId="0" fontId="10" fillId="0" borderId="95" xfId="4" applyFont="1" applyBorder="1" applyAlignment="1">
      <alignment horizontal="center" vertical="center" wrapText="1"/>
    </xf>
    <xf numFmtId="0" fontId="7" fillId="0" borderId="94" xfId="4" applyFont="1" applyBorder="1" applyAlignment="1">
      <alignment horizontal="center" vertical="center" wrapText="1" shrinkToFit="1"/>
    </xf>
    <xf numFmtId="0" fontId="7" fillId="0" borderId="35" xfId="4" applyFont="1" applyBorder="1" applyAlignment="1">
      <alignment horizontal="center" vertical="center" wrapText="1" shrinkToFit="1"/>
    </xf>
    <xf numFmtId="0" fontId="7" fillId="0" borderId="20" xfId="4" applyFont="1" applyBorder="1" applyAlignment="1">
      <alignment horizontal="center" vertical="center" wrapText="1" shrinkToFit="1"/>
    </xf>
    <xf numFmtId="0" fontId="10" fillId="0" borderId="34" xfId="4" applyFont="1" applyBorder="1" applyAlignment="1">
      <alignment horizontal="left" vertical="center" wrapText="1"/>
    </xf>
    <xf numFmtId="0" fontId="10" fillId="0" borderId="33" xfId="4" applyFont="1" applyBorder="1" applyAlignment="1">
      <alignment horizontal="left" vertical="center" wrapText="1"/>
    </xf>
    <xf numFmtId="0" fontId="10" fillId="0" borderId="134" xfId="4" applyFont="1" applyBorder="1" applyAlignment="1">
      <alignment horizontal="left" vertical="center" wrapText="1"/>
    </xf>
    <xf numFmtId="183" fontId="6" fillId="0" borderId="133" xfId="4" applyNumberFormat="1" applyFont="1" applyBorder="1" applyAlignment="1">
      <alignment horizontal="right" vertical="center" shrinkToFit="1"/>
    </xf>
    <xf numFmtId="183" fontId="6" fillId="0" borderId="33" xfId="4" applyNumberFormat="1" applyFont="1" applyBorder="1" applyAlignment="1">
      <alignment horizontal="right" vertical="center" shrinkToFit="1"/>
    </xf>
    <xf numFmtId="183" fontId="6" fillId="0" borderId="134" xfId="4" applyNumberFormat="1" applyFont="1" applyBorder="1" applyAlignment="1">
      <alignment horizontal="right" vertical="center" shrinkToFit="1"/>
    </xf>
    <xf numFmtId="183" fontId="6" fillId="0" borderId="39" xfId="4" applyNumberFormat="1" applyFont="1" applyBorder="1" applyAlignment="1">
      <alignment horizontal="right" vertical="center" shrinkToFit="1"/>
    </xf>
    <xf numFmtId="0" fontId="10" fillId="0" borderId="46" xfId="4" applyFont="1" applyBorder="1" applyAlignment="1">
      <alignment horizontal="left" vertical="center" wrapText="1"/>
    </xf>
    <xf numFmtId="0" fontId="10" fillId="0" borderId="56" xfId="4" applyFont="1" applyBorder="1" applyAlignment="1">
      <alignment horizontal="left" vertical="center" wrapText="1"/>
    </xf>
    <xf numFmtId="0" fontId="10" fillId="0" borderId="132" xfId="4" applyFont="1" applyBorder="1" applyAlignment="1">
      <alignment horizontal="left" vertical="center" wrapText="1"/>
    </xf>
    <xf numFmtId="183" fontId="6" fillId="0" borderId="45" xfId="4" applyNumberFormat="1" applyFont="1" applyBorder="1" applyAlignment="1">
      <alignment horizontal="right" vertical="center" shrinkToFit="1"/>
    </xf>
    <xf numFmtId="0" fontId="10" fillId="0" borderId="0" xfId="4" applyFont="1" applyAlignment="1">
      <alignment horizontal="left" wrapText="1"/>
    </xf>
    <xf numFmtId="0" fontId="10" fillId="0" borderId="38" xfId="4" applyFont="1" applyBorder="1" applyAlignment="1">
      <alignment horizontal="left" vertical="center" wrapText="1"/>
    </xf>
    <xf numFmtId="0" fontId="10" fillId="0" borderId="55" xfId="4" applyFont="1" applyBorder="1" applyAlignment="1">
      <alignment horizontal="left" vertical="center" wrapText="1"/>
    </xf>
    <xf numFmtId="0" fontId="10" fillId="0" borderId="131" xfId="4" applyFont="1" applyBorder="1" applyAlignment="1">
      <alignment horizontal="left" vertical="center" wrapText="1"/>
    </xf>
    <xf numFmtId="0" fontId="10" fillId="0" borderId="0" xfId="4" applyFont="1" applyAlignment="1">
      <alignment horizontal="left"/>
    </xf>
    <xf numFmtId="183" fontId="6" fillId="0" borderId="120" xfId="4" applyNumberFormat="1" applyFont="1" applyBorder="1" applyAlignment="1">
      <alignment horizontal="right" vertical="center" shrinkToFit="1"/>
    </xf>
    <xf numFmtId="183" fontId="6" fillId="0" borderId="55" xfId="4" applyNumberFormat="1" applyFont="1" applyBorder="1" applyAlignment="1">
      <alignment horizontal="right" vertical="center" shrinkToFit="1"/>
    </xf>
    <xf numFmtId="183" fontId="6" fillId="0" borderId="37" xfId="4" applyNumberFormat="1" applyFont="1" applyBorder="1" applyAlignment="1">
      <alignment horizontal="right" vertical="center" shrinkToFit="1"/>
    </xf>
    <xf numFmtId="0" fontId="10" fillId="0" borderId="41" xfId="4" applyFont="1" applyBorder="1" applyAlignment="1">
      <alignment horizontal="left" vertical="center" wrapText="1"/>
    </xf>
    <xf numFmtId="0" fontId="10" fillId="0" borderId="31" xfId="4" applyFont="1" applyBorder="1" applyAlignment="1">
      <alignment horizontal="left" vertical="center" wrapText="1"/>
    </xf>
    <xf numFmtId="0" fontId="10" fillId="0" borderId="40" xfId="4" applyFont="1" applyBorder="1" applyAlignment="1">
      <alignment horizontal="left" vertical="center" wrapText="1"/>
    </xf>
    <xf numFmtId="0" fontId="36" fillId="3" borderId="23" xfId="7" applyFont="1" applyFill="1" applyBorder="1" applyAlignment="1" applyProtection="1">
      <alignment horizontal="center" vertical="center"/>
    </xf>
    <xf numFmtId="0" fontId="36" fillId="3" borderId="20" xfId="7" applyFont="1" applyFill="1" applyBorder="1" applyAlignment="1" applyProtection="1">
      <alignment horizontal="center" vertical="center"/>
    </xf>
    <xf numFmtId="179" fontId="36" fillId="0" borderId="0" xfId="7" applyNumberFormat="1" applyFont="1" applyBorder="1" applyAlignment="1" applyProtection="1">
      <alignment horizontal="center" vertical="center"/>
    </xf>
    <xf numFmtId="20" fontId="36" fillId="4" borderId="23" xfId="7" applyNumberFormat="1" applyFont="1" applyFill="1" applyBorder="1" applyAlignment="1" applyProtection="1">
      <alignment horizontal="center" vertical="center"/>
      <protection locked="0"/>
    </xf>
    <xf numFmtId="20" fontId="36" fillId="4" borderId="35" xfId="7" applyNumberFormat="1" applyFont="1" applyFill="1" applyBorder="1" applyAlignment="1" applyProtection="1">
      <alignment horizontal="center" vertical="center"/>
      <protection locked="0"/>
    </xf>
    <xf numFmtId="20" fontId="36" fillId="4" borderId="20" xfId="7" applyNumberFormat="1" applyFont="1" applyFill="1" applyBorder="1" applyAlignment="1" applyProtection="1">
      <alignment horizontal="center" vertical="center"/>
      <protection locked="0"/>
    </xf>
    <xf numFmtId="0" fontId="36" fillId="4" borderId="19" xfId="7" applyFont="1" applyFill="1" applyBorder="1" applyAlignment="1" applyProtection="1">
      <alignment horizontal="center" vertical="center"/>
      <protection locked="0"/>
    </xf>
    <xf numFmtId="0" fontId="36" fillId="4" borderId="23" xfId="7" applyFont="1" applyFill="1" applyBorder="1" applyAlignment="1" applyProtection="1">
      <alignment horizontal="center" vertical="center"/>
      <protection locked="0"/>
    </xf>
    <xf numFmtId="0" fontId="36" fillId="4" borderId="20" xfId="7" applyFont="1" applyFill="1" applyBorder="1" applyAlignment="1" applyProtection="1">
      <alignment horizontal="center" vertical="center"/>
      <protection locked="0"/>
    </xf>
    <xf numFmtId="0" fontId="35" fillId="6" borderId="0" xfId="7" applyFont="1" applyFill="1" applyAlignment="1" applyProtection="1">
      <alignment horizontal="center" vertical="center" shrinkToFit="1"/>
      <protection locked="0"/>
    </xf>
    <xf numFmtId="0" fontId="35" fillId="5" borderId="0" xfId="7" applyFont="1" applyFill="1" applyAlignment="1" applyProtection="1">
      <alignment horizontal="center" vertical="center" shrinkToFit="1"/>
      <protection locked="0"/>
    </xf>
    <xf numFmtId="0" fontId="35" fillId="4" borderId="0" xfId="7" applyFont="1" applyFill="1" applyAlignment="1" applyProtection="1">
      <alignment horizontal="center" vertical="center"/>
      <protection locked="0"/>
    </xf>
    <xf numFmtId="0" fontId="35" fillId="0" borderId="0" xfId="7" applyFont="1" applyFill="1" applyAlignment="1">
      <alignment horizontal="center" vertical="center"/>
    </xf>
    <xf numFmtId="0" fontId="36" fillId="6" borderId="23" xfId="7" applyFont="1" applyFill="1" applyBorder="1" applyAlignment="1" applyProtection="1">
      <alignment horizontal="center" vertical="center"/>
      <protection locked="0"/>
    </xf>
    <xf numFmtId="0" fontId="36" fillId="5" borderId="35" xfId="7" applyFont="1" applyFill="1" applyBorder="1" applyAlignment="1" applyProtection="1">
      <alignment horizontal="center" vertical="center"/>
      <protection locked="0"/>
    </xf>
    <xf numFmtId="0" fontId="36" fillId="5" borderId="20" xfId="7" applyFont="1" applyFill="1" applyBorder="1" applyAlignment="1" applyProtection="1">
      <alignment horizontal="center" vertical="center"/>
      <protection locked="0"/>
    </xf>
    <xf numFmtId="0" fontId="36" fillId="0" borderId="138" xfId="7" applyFont="1" applyBorder="1" applyAlignment="1">
      <alignment horizontal="center" vertical="center"/>
    </xf>
    <xf numFmtId="0" fontId="36" fillId="0" borderId="141" xfId="7" applyFont="1" applyBorder="1" applyAlignment="1">
      <alignment horizontal="center" vertical="center"/>
    </xf>
    <xf numFmtId="0" fontId="36" fillId="0" borderId="147" xfId="7" applyFont="1" applyBorder="1" applyAlignment="1">
      <alignment horizontal="center" vertical="center"/>
    </xf>
    <xf numFmtId="0" fontId="36" fillId="0" borderId="76" xfId="7" applyFont="1" applyBorder="1" applyAlignment="1">
      <alignment horizontal="center" vertical="center" wrapText="1"/>
    </xf>
    <xf numFmtId="0" fontId="36" fillId="0" borderId="29" xfId="7" applyFont="1" applyBorder="1" applyAlignment="1">
      <alignment horizontal="center" vertical="center" wrapText="1"/>
    </xf>
    <xf numFmtId="0" fontId="36" fillId="0" borderId="135" xfId="7" applyFont="1" applyBorder="1" applyAlignment="1">
      <alignment horizontal="center" vertical="center" wrapText="1"/>
    </xf>
    <xf numFmtId="0" fontId="36" fillId="0" borderId="75" xfId="7" applyFont="1" applyBorder="1" applyAlignment="1">
      <alignment horizontal="center" vertical="center" wrapText="1"/>
    </xf>
    <xf numFmtId="0" fontId="36" fillId="0" borderId="0" xfId="7" applyFont="1" applyBorder="1" applyAlignment="1">
      <alignment horizontal="center" vertical="center" wrapText="1"/>
    </xf>
    <xf numFmtId="0" fontId="36" fillId="0" borderId="51" xfId="7" applyFont="1" applyBorder="1" applyAlignment="1">
      <alignment horizontal="center" vertical="center" wrapText="1"/>
    </xf>
    <xf numFmtId="0" fontId="36" fillId="0" borderId="78" xfId="7" applyFont="1" applyBorder="1" applyAlignment="1">
      <alignment horizontal="center" vertical="center" wrapText="1"/>
    </xf>
    <xf numFmtId="0" fontId="36" fillId="0" borderId="79" xfId="7" applyFont="1" applyBorder="1" applyAlignment="1">
      <alignment horizontal="center" vertical="center" wrapText="1"/>
    </xf>
    <xf numFmtId="0" fontId="36" fillId="0" borderId="177" xfId="7" applyFont="1" applyBorder="1" applyAlignment="1">
      <alignment horizontal="center" vertical="center" wrapText="1"/>
    </xf>
    <xf numFmtId="0" fontId="30" fillId="0" borderId="201" xfId="7" applyFont="1" applyBorder="1" applyAlignment="1">
      <alignment horizontal="center" vertical="center" wrapText="1"/>
    </xf>
    <xf numFmtId="0" fontId="30" fillId="0" borderId="16" xfId="7" applyFont="1" applyBorder="1" applyAlignment="1">
      <alignment horizontal="center" vertical="center" wrapText="1"/>
    </xf>
    <xf numFmtId="0" fontId="30" fillId="0" borderId="178" xfId="7" applyFont="1" applyBorder="1" applyAlignment="1">
      <alignment horizontal="center" vertical="center" wrapText="1"/>
    </xf>
    <xf numFmtId="0" fontId="36" fillId="0" borderId="28" xfId="7" applyFont="1" applyBorder="1" applyAlignment="1">
      <alignment horizontal="center" vertical="center" wrapText="1"/>
    </xf>
    <xf numFmtId="0" fontId="36" fillId="0" borderId="52" xfId="7" applyFont="1" applyBorder="1" applyAlignment="1">
      <alignment horizontal="center" vertical="center" wrapText="1"/>
    </xf>
    <xf numFmtId="0" fontId="36" fillId="0" borderId="176" xfId="7" applyFont="1" applyBorder="1" applyAlignment="1">
      <alignment horizontal="center" vertical="center" wrapText="1"/>
    </xf>
    <xf numFmtId="0" fontId="36" fillId="0" borderId="77" xfId="7" applyFont="1" applyBorder="1" applyAlignment="1">
      <alignment horizontal="center" vertical="center" wrapText="1"/>
    </xf>
    <xf numFmtId="0" fontId="36" fillId="0" borderId="172" xfId="7" applyFont="1" applyBorder="1" applyAlignment="1">
      <alignment horizontal="center" vertical="center" wrapText="1"/>
    </xf>
    <xf numFmtId="0" fontId="36" fillId="0" borderId="80" xfId="7" applyFont="1" applyBorder="1" applyAlignment="1">
      <alignment horizontal="center" vertical="center" wrapText="1"/>
    </xf>
    <xf numFmtId="0" fontId="30" fillId="0" borderId="207" xfId="7" applyFont="1" applyFill="1" applyBorder="1" applyAlignment="1">
      <alignment horizontal="center" vertical="center" wrapText="1"/>
    </xf>
    <xf numFmtId="0" fontId="30" fillId="0" borderId="77" xfId="7" applyFont="1" applyFill="1" applyBorder="1" applyAlignment="1">
      <alignment horizontal="center" vertical="center" wrapText="1"/>
    </xf>
    <xf numFmtId="0" fontId="30" fillId="0" borderId="205" xfId="7" applyFont="1" applyFill="1" applyBorder="1" applyAlignment="1">
      <alignment horizontal="center" vertical="center" wrapText="1"/>
    </xf>
    <xf numFmtId="0" fontId="30" fillId="0" borderId="172" xfId="7" applyFont="1" applyFill="1" applyBorder="1" applyAlignment="1">
      <alignment horizontal="center" vertical="center" wrapText="1"/>
    </xf>
    <xf numFmtId="0" fontId="30" fillId="0" borderId="151" xfId="7" applyFont="1" applyFill="1" applyBorder="1" applyAlignment="1">
      <alignment horizontal="center" vertical="center" wrapText="1"/>
    </xf>
    <xf numFmtId="0" fontId="30" fillId="0" borderId="80" xfId="7" applyFont="1" applyFill="1" applyBorder="1" applyAlignment="1">
      <alignment horizontal="center" vertical="center" wrapText="1"/>
    </xf>
    <xf numFmtId="0" fontId="30" fillId="0" borderId="76" xfId="7" applyFont="1" applyBorder="1" applyAlignment="1">
      <alignment horizontal="center" vertical="center" wrapText="1"/>
    </xf>
    <xf numFmtId="0" fontId="30" fillId="0" borderId="77" xfId="7" applyFont="1" applyBorder="1" applyAlignment="1">
      <alignment horizontal="center" vertical="center" wrapText="1"/>
    </xf>
    <xf numFmtId="0" fontId="30" fillId="0" borderId="75" xfId="7" applyFont="1" applyBorder="1" applyAlignment="1">
      <alignment horizontal="center" vertical="center" wrapText="1"/>
    </xf>
    <xf numFmtId="0" fontId="30" fillId="0" borderId="172" xfId="7" applyFont="1" applyBorder="1" applyAlignment="1">
      <alignment horizontal="center" vertical="center" wrapText="1"/>
    </xf>
    <xf numFmtId="0" fontId="30" fillId="0" borderId="78" xfId="7" applyFont="1" applyBorder="1" applyAlignment="1">
      <alignment horizontal="center" vertical="center" wrapText="1"/>
    </xf>
    <xf numFmtId="0" fontId="30" fillId="0" borderId="80" xfId="7" applyFont="1" applyBorder="1" applyAlignment="1">
      <alignment horizontal="center" vertical="center" wrapText="1"/>
    </xf>
    <xf numFmtId="0" fontId="36" fillId="0" borderId="35" xfId="7" applyFont="1" applyFill="1" applyBorder="1" applyAlignment="1">
      <alignment horizontal="center" vertical="center"/>
    </xf>
    <xf numFmtId="0" fontId="36" fillId="0" borderId="142" xfId="7" applyFont="1" applyFill="1" applyBorder="1" applyAlignment="1">
      <alignment horizontal="center" vertical="center"/>
    </xf>
    <xf numFmtId="0" fontId="36" fillId="0" borderId="206" xfId="7" applyFont="1" applyFill="1" applyBorder="1" applyAlignment="1">
      <alignment horizontal="center" vertical="center"/>
    </xf>
    <xf numFmtId="0" fontId="36" fillId="6" borderId="186" xfId="7" applyFont="1" applyFill="1" applyBorder="1" applyAlignment="1" applyProtection="1">
      <alignment horizontal="center" vertical="center" shrinkToFit="1"/>
      <protection locked="0"/>
    </xf>
    <xf numFmtId="0" fontId="36" fillId="6" borderId="31" xfId="7" applyFont="1" applyFill="1" applyBorder="1" applyAlignment="1" applyProtection="1">
      <alignment horizontal="center" vertical="center" shrinkToFit="1"/>
      <protection locked="0"/>
    </xf>
    <xf numFmtId="0" fontId="36" fillId="6" borderId="40" xfId="7" applyFont="1" applyFill="1" applyBorder="1" applyAlignment="1" applyProtection="1">
      <alignment horizontal="center" vertical="center" shrinkToFit="1"/>
      <protection locked="0"/>
    </xf>
    <xf numFmtId="0" fontId="36" fillId="6" borderId="75" xfId="7" applyFont="1" applyFill="1" applyBorder="1" applyAlignment="1" applyProtection="1">
      <alignment horizontal="center" vertical="center" shrinkToFit="1"/>
      <protection locked="0"/>
    </xf>
    <xf numFmtId="0" fontId="36" fillId="6" borderId="0" xfId="7" applyFont="1" applyFill="1" applyBorder="1" applyAlignment="1" applyProtection="1">
      <alignment horizontal="center" vertical="center" shrinkToFit="1"/>
      <protection locked="0"/>
    </xf>
    <xf numFmtId="0" fontId="36" fillId="6" borderId="51" xfId="7" applyFont="1" applyFill="1" applyBorder="1" applyAlignment="1" applyProtection="1">
      <alignment horizontal="center" vertical="center" shrinkToFit="1"/>
      <protection locked="0"/>
    </xf>
    <xf numFmtId="0" fontId="36" fillId="6" borderId="193" xfId="7" applyFont="1" applyFill="1" applyBorder="1" applyAlignment="1" applyProtection="1">
      <alignment horizontal="center" vertical="center" shrinkToFit="1"/>
      <protection locked="0"/>
    </xf>
    <xf numFmtId="0" fontId="36" fillId="6" borderId="48" xfId="7" applyFont="1" applyFill="1" applyBorder="1" applyAlignment="1" applyProtection="1">
      <alignment horizontal="center" vertical="center" shrinkToFit="1"/>
      <protection locked="0"/>
    </xf>
    <xf numFmtId="0" fontId="36" fillId="6" borderId="49" xfId="7" applyFont="1" applyFill="1" applyBorder="1" applyAlignment="1" applyProtection="1">
      <alignment horizontal="center" vertical="center" shrinkToFit="1"/>
      <protection locked="0"/>
    </xf>
    <xf numFmtId="0" fontId="36" fillId="6" borderId="4" xfId="7" applyFont="1" applyFill="1" applyBorder="1" applyAlignment="1" applyProtection="1">
      <alignment horizontal="center" vertical="center" wrapText="1"/>
      <protection locked="0"/>
    </xf>
    <xf numFmtId="0" fontId="36" fillId="5" borderId="16" xfId="7" applyFont="1" applyFill="1" applyBorder="1" applyAlignment="1" applyProtection="1">
      <alignment horizontal="center" vertical="center" wrapText="1"/>
      <protection locked="0"/>
    </xf>
    <xf numFmtId="0" fontId="36" fillId="5" borderId="5" xfId="7" applyFont="1" applyFill="1" applyBorder="1" applyAlignment="1" applyProtection="1">
      <alignment horizontal="center" vertical="center" wrapText="1"/>
      <protection locked="0"/>
    </xf>
    <xf numFmtId="0" fontId="36" fillId="6" borderId="41" xfId="7" applyFont="1" applyFill="1" applyBorder="1" applyAlignment="1" applyProtection="1">
      <alignment horizontal="center" vertical="center" wrapText="1"/>
      <protection locked="0"/>
    </xf>
    <xf numFmtId="0" fontId="36" fillId="6" borderId="31" xfId="7" applyFont="1" applyFill="1" applyBorder="1" applyAlignment="1" applyProtection="1">
      <alignment horizontal="center" vertical="center" wrapText="1"/>
      <protection locked="0"/>
    </xf>
    <xf numFmtId="0" fontId="36" fillId="6" borderId="40" xfId="7" applyFont="1" applyFill="1" applyBorder="1" applyAlignment="1" applyProtection="1">
      <alignment horizontal="center" vertical="center" wrapText="1"/>
      <protection locked="0"/>
    </xf>
    <xf numFmtId="0" fontId="36" fillId="6" borderId="52" xfId="7" applyFont="1" applyFill="1" applyBorder="1" applyAlignment="1" applyProtection="1">
      <alignment horizontal="center" vertical="center" wrapText="1"/>
      <protection locked="0"/>
    </xf>
    <xf numFmtId="0" fontId="36" fillId="6" borderId="0" xfId="7" applyFont="1" applyFill="1" applyBorder="1" applyAlignment="1" applyProtection="1">
      <alignment horizontal="center" vertical="center" wrapText="1"/>
      <protection locked="0"/>
    </xf>
    <xf numFmtId="0" fontId="36" fillId="6" borderId="51" xfId="7" applyFont="1" applyFill="1" applyBorder="1" applyAlignment="1" applyProtection="1">
      <alignment horizontal="center" vertical="center" wrapText="1"/>
      <protection locked="0"/>
    </xf>
    <xf numFmtId="0" fontId="36" fillId="6" borderId="50" xfId="7" applyFont="1" applyFill="1" applyBorder="1" applyAlignment="1" applyProtection="1">
      <alignment horizontal="center" vertical="center" wrapText="1"/>
      <protection locked="0"/>
    </xf>
    <xf numFmtId="0" fontId="36" fillId="6" borderId="48" xfId="7" applyFont="1" applyFill="1" applyBorder="1" applyAlignment="1" applyProtection="1">
      <alignment horizontal="center" vertical="center" wrapText="1"/>
      <protection locked="0"/>
    </xf>
    <xf numFmtId="0" fontId="36" fillId="6" borderId="49" xfId="7" applyFont="1" applyFill="1" applyBorder="1" applyAlignment="1" applyProtection="1">
      <alignment horizontal="center" vertical="center" wrapText="1"/>
      <protection locked="0"/>
    </xf>
    <xf numFmtId="0" fontId="36" fillId="4" borderId="41" xfId="7" applyFont="1" applyFill="1" applyBorder="1" applyAlignment="1" applyProtection="1">
      <alignment horizontal="left" vertical="center" shrinkToFit="1"/>
      <protection locked="0"/>
    </xf>
    <xf numFmtId="0" fontId="36" fillId="4" borderId="31" xfId="7" applyFont="1" applyFill="1" applyBorder="1" applyAlignment="1" applyProtection="1">
      <alignment horizontal="left" vertical="center" shrinkToFit="1"/>
      <protection locked="0"/>
    </xf>
    <xf numFmtId="0" fontId="36" fillId="4" borderId="40" xfId="7" applyFont="1" applyFill="1" applyBorder="1" applyAlignment="1" applyProtection="1">
      <alignment horizontal="left" vertical="center" shrinkToFit="1"/>
      <protection locked="0"/>
    </xf>
    <xf numFmtId="0" fontId="36" fillId="4" borderId="52" xfId="7" applyFont="1" applyFill="1" applyBorder="1" applyAlignment="1" applyProtection="1">
      <alignment horizontal="left" vertical="center" shrinkToFit="1"/>
      <protection locked="0"/>
    </xf>
    <xf numFmtId="0" fontId="36" fillId="4" borderId="0" xfId="7" applyFont="1" applyFill="1" applyBorder="1" applyAlignment="1" applyProtection="1">
      <alignment horizontal="left" vertical="center" shrinkToFit="1"/>
      <protection locked="0"/>
    </xf>
    <xf numFmtId="0" fontId="36" fillId="4" borderId="51" xfId="7" applyFont="1" applyFill="1" applyBorder="1" applyAlignment="1" applyProtection="1">
      <alignment horizontal="left" vertical="center" shrinkToFit="1"/>
      <protection locked="0"/>
    </xf>
    <xf numFmtId="0" fontId="36" fillId="4" borderId="50" xfId="7" applyFont="1" applyFill="1" applyBorder="1" applyAlignment="1" applyProtection="1">
      <alignment horizontal="left" vertical="center" shrinkToFit="1"/>
      <protection locked="0"/>
    </xf>
    <xf numFmtId="0" fontId="36" fillId="4" borderId="48" xfId="7" applyFont="1" applyFill="1" applyBorder="1" applyAlignment="1" applyProtection="1">
      <alignment horizontal="left" vertical="center" shrinkToFit="1"/>
      <protection locked="0"/>
    </xf>
    <xf numFmtId="0" fontId="36" fillId="4" borderId="49" xfId="7" applyFont="1" applyFill="1" applyBorder="1" applyAlignment="1" applyProtection="1">
      <alignment horizontal="left" vertical="center" shrinkToFit="1"/>
      <protection locked="0"/>
    </xf>
    <xf numFmtId="185" fontId="36" fillId="0" borderId="189" xfId="7" applyNumberFormat="1" applyFont="1" applyBorder="1" applyAlignment="1">
      <alignment horizontal="center" vertical="center" wrapText="1"/>
    </xf>
    <xf numFmtId="185" fontId="36" fillId="0" borderId="187" xfId="7" applyNumberFormat="1" applyFont="1" applyBorder="1" applyAlignment="1">
      <alignment horizontal="center" vertical="center" wrapText="1"/>
    </xf>
    <xf numFmtId="0" fontId="36" fillId="6" borderId="76" xfId="7" applyFont="1" applyFill="1" applyBorder="1" applyAlignment="1" applyProtection="1">
      <alignment horizontal="center" vertical="center" shrinkToFit="1"/>
      <protection locked="0"/>
    </xf>
    <xf numFmtId="0" fontId="36" fillId="6" borderId="29" xfId="7" applyFont="1" applyFill="1" applyBorder="1" applyAlignment="1" applyProtection="1">
      <alignment horizontal="center" vertical="center" shrinkToFit="1"/>
      <protection locked="0"/>
    </xf>
    <xf numFmtId="0" fontId="36" fillId="6" borderId="135" xfId="7" applyFont="1" applyFill="1" applyBorder="1" applyAlignment="1" applyProtection="1">
      <alignment horizontal="center" vertical="center" shrinkToFit="1"/>
      <protection locked="0"/>
    </xf>
    <xf numFmtId="0" fontId="36" fillId="6" borderId="201" xfId="7" applyFont="1" applyFill="1" applyBorder="1" applyAlignment="1" applyProtection="1">
      <alignment horizontal="center" vertical="center" wrapText="1"/>
      <protection locked="0"/>
    </xf>
    <xf numFmtId="0" fontId="36" fillId="6" borderId="28" xfId="7" applyFont="1" applyFill="1" applyBorder="1" applyAlignment="1" applyProtection="1">
      <alignment horizontal="center" vertical="center" wrapText="1"/>
      <protection locked="0"/>
    </xf>
    <xf numFmtId="0" fontId="36" fillId="6" borderId="29" xfId="7" applyFont="1" applyFill="1" applyBorder="1" applyAlignment="1" applyProtection="1">
      <alignment horizontal="center" vertical="center" wrapText="1"/>
      <protection locked="0"/>
    </xf>
    <xf numFmtId="0" fontId="36" fillId="6" borderId="135" xfId="7" applyFont="1" applyFill="1" applyBorder="1" applyAlignment="1" applyProtection="1">
      <alignment horizontal="center" vertical="center" wrapText="1"/>
      <protection locked="0"/>
    </xf>
    <xf numFmtId="0" fontId="36" fillId="4" borderId="28" xfId="7" applyFont="1" applyFill="1" applyBorder="1" applyAlignment="1" applyProtection="1">
      <alignment horizontal="left" vertical="center" shrinkToFit="1"/>
      <protection locked="0"/>
    </xf>
    <xf numFmtId="0" fontId="36" fillId="4" borderId="29" xfId="7" applyFont="1" applyFill="1" applyBorder="1" applyAlignment="1" applyProtection="1">
      <alignment horizontal="left" vertical="center" shrinkToFit="1"/>
      <protection locked="0"/>
    </xf>
    <xf numFmtId="0" fontId="36" fillId="4" borderId="135" xfId="7" applyFont="1" applyFill="1" applyBorder="1" applyAlignment="1" applyProtection="1">
      <alignment horizontal="left" vertical="center" shrinkToFit="1"/>
      <protection locked="0"/>
    </xf>
    <xf numFmtId="0" fontId="36" fillId="4" borderId="186" xfId="7" applyFont="1" applyFill="1" applyBorder="1" applyAlignment="1" applyProtection="1">
      <alignment horizontal="left" vertical="center" wrapText="1"/>
      <protection locked="0"/>
    </xf>
    <xf numFmtId="0" fontId="36" fillId="4" borderId="31" xfId="7" applyFont="1" applyFill="1" applyBorder="1" applyAlignment="1" applyProtection="1">
      <alignment horizontal="left" vertical="center" wrapText="1"/>
      <protection locked="0"/>
    </xf>
    <xf numFmtId="0" fontId="36" fillId="4" borderId="185" xfId="7" applyFont="1" applyFill="1" applyBorder="1" applyAlignment="1" applyProtection="1">
      <alignment horizontal="left" vertical="center" wrapText="1"/>
      <protection locked="0"/>
    </xf>
    <xf numFmtId="0" fontId="36" fillId="4" borderId="75" xfId="7" applyFont="1" applyFill="1" applyBorder="1" applyAlignment="1" applyProtection="1">
      <alignment horizontal="left" vertical="center" wrapText="1"/>
      <protection locked="0"/>
    </xf>
    <xf numFmtId="0" fontId="36" fillId="4" borderId="0" xfId="7" applyFont="1" applyFill="1" applyBorder="1" applyAlignment="1" applyProtection="1">
      <alignment horizontal="left" vertical="center" wrapText="1"/>
      <protection locked="0"/>
    </xf>
    <xf numFmtId="0" fontId="36" fillId="4" borderId="172" xfId="7" applyFont="1" applyFill="1" applyBorder="1" applyAlignment="1" applyProtection="1">
      <alignment horizontal="left" vertical="center" wrapText="1"/>
      <protection locked="0"/>
    </xf>
    <xf numFmtId="0" fontId="36" fillId="4" borderId="193" xfId="7" applyFont="1" applyFill="1" applyBorder="1" applyAlignment="1" applyProtection="1">
      <alignment horizontal="left" vertical="center" wrapText="1"/>
      <protection locked="0"/>
    </xf>
    <xf numFmtId="0" fontId="36" fillId="4" borderId="48" xfId="7" applyFont="1" applyFill="1" applyBorder="1" applyAlignment="1" applyProtection="1">
      <alignment horizontal="left" vertical="center" wrapText="1"/>
      <protection locked="0"/>
    </xf>
    <xf numFmtId="0" fontId="36" fillId="4" borderId="192" xfId="7" applyFont="1" applyFill="1" applyBorder="1" applyAlignment="1" applyProtection="1">
      <alignment horizontal="left" vertical="center" wrapText="1"/>
      <protection locked="0"/>
    </xf>
    <xf numFmtId="185" fontId="36" fillId="0" borderId="182" xfId="7" applyNumberFormat="1" applyFont="1" applyBorder="1" applyAlignment="1">
      <alignment horizontal="center" vertical="center" wrapText="1"/>
    </xf>
    <xf numFmtId="185" fontId="36" fillId="0" borderId="180" xfId="7" applyNumberFormat="1" applyFont="1" applyBorder="1" applyAlignment="1">
      <alignment horizontal="center" vertical="center" wrapText="1"/>
    </xf>
    <xf numFmtId="185" fontId="36" fillId="0" borderId="181" xfId="7" applyNumberFormat="1" applyFont="1" applyBorder="1" applyAlignment="1">
      <alignment horizontal="center" vertical="center" wrapText="1"/>
    </xf>
    <xf numFmtId="185" fontId="36" fillId="0" borderId="175" xfId="7" applyNumberFormat="1" applyFont="1" applyBorder="1" applyAlignment="1">
      <alignment horizontal="center" vertical="center" wrapText="1"/>
    </xf>
    <xf numFmtId="185" fontId="36" fillId="0" borderId="173" xfId="7" applyNumberFormat="1" applyFont="1" applyBorder="1" applyAlignment="1">
      <alignment horizontal="center" vertical="center" wrapText="1"/>
    </xf>
    <xf numFmtId="185" fontId="36" fillId="0" borderId="174" xfId="7" applyNumberFormat="1" applyFont="1" applyBorder="1" applyAlignment="1">
      <alignment horizontal="center" vertical="center" wrapText="1"/>
    </xf>
    <xf numFmtId="185" fontId="36" fillId="0" borderId="199" xfId="7" applyNumberFormat="1" applyFont="1" applyBorder="1" applyAlignment="1">
      <alignment horizontal="center" vertical="center" wrapText="1"/>
    </xf>
    <xf numFmtId="185" fontId="36" fillId="0" borderId="198" xfId="7" applyNumberFormat="1" applyFont="1" applyBorder="1" applyAlignment="1">
      <alignment horizontal="center" vertical="center" wrapText="1"/>
    </xf>
    <xf numFmtId="185" fontId="36" fillId="0" borderId="200" xfId="7" applyNumberFormat="1" applyFont="1" applyBorder="1" applyAlignment="1">
      <alignment horizontal="center" vertical="center" wrapText="1"/>
    </xf>
    <xf numFmtId="185" fontId="36" fillId="0" borderId="188" xfId="7" applyNumberFormat="1" applyFont="1" applyBorder="1" applyAlignment="1">
      <alignment horizontal="center" vertical="center" wrapText="1"/>
    </xf>
    <xf numFmtId="0" fontId="36" fillId="4" borderId="76" xfId="7" applyFont="1" applyFill="1" applyBorder="1" applyAlignment="1" applyProtection="1">
      <alignment horizontal="left" vertical="center" wrapText="1"/>
      <protection locked="0"/>
    </xf>
    <xf numFmtId="0" fontId="36" fillId="4" borderId="29" xfId="7" applyFont="1" applyFill="1" applyBorder="1" applyAlignment="1" applyProtection="1">
      <alignment horizontal="left" vertical="center" wrapText="1"/>
      <protection locked="0"/>
    </xf>
    <xf numFmtId="0" fontId="36" fillId="4" borderId="77" xfId="7" applyFont="1" applyFill="1" applyBorder="1" applyAlignment="1" applyProtection="1">
      <alignment horizontal="left" vertical="center" wrapText="1"/>
      <protection locked="0"/>
    </xf>
    <xf numFmtId="0" fontId="36" fillId="6" borderId="16" xfId="7" applyFont="1" applyFill="1" applyBorder="1" applyAlignment="1" applyProtection="1">
      <alignment horizontal="center" vertical="center" wrapText="1"/>
      <protection locked="0"/>
    </xf>
    <xf numFmtId="0" fontId="36" fillId="6" borderId="78" xfId="7" applyFont="1" applyFill="1" applyBorder="1" applyAlignment="1" applyProtection="1">
      <alignment horizontal="center" vertical="center" shrinkToFit="1"/>
      <protection locked="0"/>
    </xf>
    <xf numFmtId="0" fontId="36" fillId="6" borderId="79" xfId="7" applyFont="1" applyFill="1" applyBorder="1" applyAlignment="1" applyProtection="1">
      <alignment horizontal="center" vertical="center" shrinkToFit="1"/>
      <protection locked="0"/>
    </xf>
    <xf numFmtId="0" fontId="36" fillId="6" borderId="177" xfId="7" applyFont="1" applyFill="1" applyBorder="1" applyAlignment="1" applyProtection="1">
      <alignment horizontal="center" vertical="center" shrinkToFit="1"/>
      <protection locked="0"/>
    </xf>
    <xf numFmtId="0" fontId="36" fillId="5" borderId="178" xfId="7" applyFont="1" applyFill="1" applyBorder="1" applyAlignment="1" applyProtection="1">
      <alignment horizontal="center" vertical="center" wrapText="1"/>
      <protection locked="0"/>
    </xf>
    <xf numFmtId="0" fontId="36" fillId="6" borderId="176" xfId="7" applyFont="1" applyFill="1" applyBorder="1" applyAlignment="1" applyProtection="1">
      <alignment horizontal="center" vertical="center" wrapText="1"/>
      <protection locked="0"/>
    </xf>
    <xf numFmtId="0" fontId="36" fillId="6" borderId="79" xfId="7" applyFont="1" applyFill="1" applyBorder="1" applyAlignment="1" applyProtection="1">
      <alignment horizontal="center" vertical="center" wrapText="1"/>
      <protection locked="0"/>
    </xf>
    <xf numFmtId="0" fontId="36" fillId="6" borderId="177" xfId="7" applyFont="1" applyFill="1" applyBorder="1" applyAlignment="1" applyProtection="1">
      <alignment horizontal="center" vertical="center" wrapText="1"/>
      <protection locked="0"/>
    </xf>
    <xf numFmtId="0" fontId="36" fillId="4" borderId="176" xfId="7" applyFont="1" applyFill="1" applyBorder="1" applyAlignment="1" applyProtection="1">
      <alignment horizontal="left" vertical="center" shrinkToFit="1"/>
      <protection locked="0"/>
    </xf>
    <xf numFmtId="0" fontId="36" fillId="4" borderId="79" xfId="7" applyFont="1" applyFill="1" applyBorder="1" applyAlignment="1" applyProtection="1">
      <alignment horizontal="left" vertical="center" shrinkToFit="1"/>
      <protection locked="0"/>
    </xf>
    <xf numFmtId="0" fontId="36" fillId="4" borderId="177" xfId="7" applyFont="1" applyFill="1" applyBorder="1" applyAlignment="1" applyProtection="1">
      <alignment horizontal="left" vertical="center" shrinkToFit="1"/>
      <protection locked="0"/>
    </xf>
    <xf numFmtId="0" fontId="37" fillId="0" borderId="169" xfId="7" applyFont="1" applyBorder="1" applyAlignment="1">
      <alignment horizontal="center" vertical="center"/>
    </xf>
    <xf numFmtId="0" fontId="37" fillId="0" borderId="168" xfId="7" applyFont="1" applyBorder="1" applyAlignment="1">
      <alignment horizontal="center" vertical="center"/>
    </xf>
    <xf numFmtId="0" fontId="37" fillId="0" borderId="170" xfId="7" applyFont="1" applyBorder="1" applyAlignment="1">
      <alignment horizontal="center" vertical="center"/>
    </xf>
    <xf numFmtId="185" fontId="37" fillId="0" borderId="166" xfId="7" applyNumberFormat="1" applyFont="1" applyBorder="1" applyAlignment="1">
      <alignment horizontal="center" vertical="center" shrinkToFit="1"/>
    </xf>
    <xf numFmtId="185" fontId="37" fillId="0" borderId="164" xfId="7" applyNumberFormat="1" applyFont="1" applyBorder="1" applyAlignment="1">
      <alignment horizontal="center" vertical="center" shrinkToFit="1"/>
    </xf>
    <xf numFmtId="185" fontId="37" fillId="0" borderId="162" xfId="7" applyNumberFormat="1" applyFont="1" applyBorder="1" applyAlignment="1">
      <alignment horizontal="center" vertical="center" shrinkToFit="1"/>
    </xf>
    <xf numFmtId="185" fontId="37" fillId="0" borderId="158" xfId="7" applyNumberFormat="1" applyFont="1" applyBorder="1" applyAlignment="1">
      <alignment horizontal="center" vertical="center" shrinkToFit="1"/>
    </xf>
    <xf numFmtId="185" fontId="37" fillId="0" borderId="161" xfId="7" applyNumberFormat="1" applyFont="1" applyBorder="1" applyAlignment="1">
      <alignment horizontal="center" vertical="center" shrinkToFit="1"/>
    </xf>
    <xf numFmtId="185" fontId="37" fillId="0" borderId="220" xfId="7" applyNumberFormat="1" applyFont="1" applyBorder="1" applyAlignment="1">
      <alignment horizontal="center" vertical="center" shrinkToFit="1"/>
    </xf>
    <xf numFmtId="0" fontId="30" fillId="0" borderId="165" xfId="7" applyFont="1" applyBorder="1" applyAlignment="1">
      <alignment horizontal="center" vertical="center" wrapText="1"/>
    </xf>
    <xf numFmtId="0" fontId="30" fillId="0" borderId="164" xfId="7" applyFont="1" applyBorder="1" applyAlignment="1">
      <alignment horizontal="center" vertical="center" wrapText="1"/>
    </xf>
    <xf numFmtId="0" fontId="30" fillId="0" borderId="163" xfId="7" applyFont="1" applyBorder="1" applyAlignment="1">
      <alignment horizontal="center" vertical="center" wrapText="1"/>
    </xf>
    <xf numFmtId="0" fontId="30" fillId="0" borderId="159" xfId="7" applyFont="1" applyBorder="1" applyAlignment="1">
      <alignment horizontal="center" vertical="center" wrapText="1"/>
    </xf>
    <xf numFmtId="0" fontId="30" fillId="0" borderId="158" xfId="7" applyFont="1" applyBorder="1" applyAlignment="1">
      <alignment horizontal="center" vertical="center" wrapText="1"/>
    </xf>
    <xf numFmtId="0" fontId="30" fillId="0" borderId="157" xfId="7" applyFont="1" applyBorder="1" applyAlignment="1">
      <alignment horizontal="center" vertical="center" wrapText="1"/>
    </xf>
    <xf numFmtId="0" fontId="30" fillId="0" borderId="150" xfId="7" applyFont="1" applyBorder="1" applyAlignment="1">
      <alignment horizontal="center" vertical="center" wrapText="1"/>
    </xf>
    <xf numFmtId="0" fontId="30" fillId="0" borderId="149" xfId="7" applyFont="1" applyBorder="1" applyAlignment="1">
      <alignment horizontal="center" vertical="center" wrapText="1"/>
    </xf>
    <xf numFmtId="0" fontId="30" fillId="0" borderId="148" xfId="7" applyFont="1" applyBorder="1" applyAlignment="1">
      <alignment horizontal="center" vertical="center" wrapText="1"/>
    </xf>
    <xf numFmtId="0" fontId="37" fillId="0" borderId="25" xfId="7" applyFont="1" applyBorder="1" applyAlignment="1">
      <alignment horizontal="center" vertical="center"/>
    </xf>
    <xf numFmtId="0" fontId="37" fillId="0" borderId="9" xfId="7" applyFont="1" applyBorder="1" applyAlignment="1">
      <alignment horizontal="center" vertical="center"/>
    </xf>
    <xf numFmtId="0" fontId="37" fillId="0" borderId="10" xfId="7" applyFont="1" applyBorder="1" applyAlignment="1">
      <alignment horizontal="center" vertical="center"/>
    </xf>
    <xf numFmtId="185" fontId="37" fillId="0" borderId="25" xfId="7" applyNumberFormat="1" applyFont="1" applyBorder="1" applyAlignment="1">
      <alignment horizontal="center" vertical="center"/>
    </xf>
    <xf numFmtId="185" fontId="37" fillId="0" borderId="140" xfId="8" applyNumberFormat="1" applyFont="1" applyBorder="1" applyAlignment="1">
      <alignment horizontal="right" vertical="center" shrinkToFit="1"/>
    </xf>
    <xf numFmtId="185" fontId="37" fillId="0" borderId="35" xfId="8" applyNumberFormat="1" applyFont="1" applyBorder="1" applyAlignment="1">
      <alignment horizontal="right" vertical="center" shrinkToFit="1"/>
    </xf>
    <xf numFmtId="185" fontId="37" fillId="0" borderId="154" xfId="7" applyNumberFormat="1" applyFont="1" applyBorder="1" applyAlignment="1">
      <alignment horizontal="center" vertical="center"/>
    </xf>
    <xf numFmtId="0" fontId="37" fillId="0" borderId="153" xfId="7" applyFont="1" applyBorder="1" applyAlignment="1">
      <alignment horizontal="center" vertical="center"/>
    </xf>
    <xf numFmtId="0" fontId="37" fillId="0" borderId="155" xfId="7" applyFont="1" applyBorder="1" applyAlignment="1">
      <alignment horizontal="center" vertical="center"/>
    </xf>
    <xf numFmtId="185" fontId="37" fillId="0" borderId="151" xfId="8" applyNumberFormat="1" applyFont="1" applyBorder="1" applyAlignment="1">
      <alignment horizontal="right" vertical="center" shrinkToFit="1"/>
    </xf>
    <xf numFmtId="185" fontId="37" fillId="0" borderId="79" xfId="8" applyNumberFormat="1" applyFont="1" applyBorder="1" applyAlignment="1">
      <alignment horizontal="right" vertical="center" shrinkToFit="1"/>
    </xf>
    <xf numFmtId="0" fontId="50" fillId="3" borderId="19" xfId="7" applyFont="1" applyFill="1" applyBorder="1" applyAlignment="1" applyProtection="1">
      <alignment horizontal="center" vertical="center"/>
    </xf>
    <xf numFmtId="0" fontId="30" fillId="3" borderId="0" xfId="7" applyFont="1" applyFill="1" applyBorder="1" applyAlignment="1">
      <alignment horizontal="left" vertical="center" indent="1"/>
    </xf>
    <xf numFmtId="0" fontId="37" fillId="0" borderId="154" xfId="7" applyFont="1" applyBorder="1" applyAlignment="1">
      <alignment horizontal="center" vertical="center"/>
    </xf>
    <xf numFmtId="0" fontId="55" fillId="3" borderId="204" xfId="7" applyFont="1" applyFill="1" applyBorder="1" applyAlignment="1">
      <alignment horizontal="center" vertical="center"/>
    </xf>
    <xf numFmtId="0" fontId="55" fillId="3" borderId="179" xfId="7" applyFont="1" applyFill="1" applyBorder="1" applyAlignment="1">
      <alignment horizontal="center" vertical="center"/>
    </xf>
    <xf numFmtId="0" fontId="55" fillId="3" borderId="211" xfId="7" applyFont="1" applyFill="1" applyBorder="1" applyAlignment="1">
      <alignment horizontal="center" vertical="center"/>
    </xf>
  </cellXfs>
  <cellStyles count="9">
    <cellStyle name="桁区切り 2" xfId="6" xr:uid="{00000000-0005-0000-0000-000000000000}"/>
    <cellStyle name="桁区切り 3" xfId="8" xr:uid="{CFA6D7B6-89CF-4E20-B0E2-C1F953E44F07}"/>
    <cellStyle name="標準" xfId="0" builtinId="0"/>
    <cellStyle name="標準 2" xfId="1" xr:uid="{00000000-0005-0000-0000-000002000000}"/>
    <cellStyle name="標準 3" xfId="4" xr:uid="{00000000-0005-0000-0000-000003000000}"/>
    <cellStyle name="標準 4" xfId="5" xr:uid="{00000000-0005-0000-0000-000004000000}"/>
    <cellStyle name="標準 5" xfId="7" xr:uid="{E77E59EB-EB18-4318-B5E1-DE404120EB4F}"/>
    <cellStyle name="標準_Book1" xfId="2" xr:uid="{00000000-0005-0000-0000-000005000000}"/>
    <cellStyle name="標準_自己点検シート　表紙" xfId="3" xr:uid="{00000000-0005-0000-0000-000006000000}"/>
  </cellStyles>
  <dxfs count="27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676275</xdr:colOff>
      <xdr:row>0</xdr:row>
      <xdr:rowOff>0</xdr:rowOff>
    </xdr:from>
    <xdr:to>
      <xdr:col>3</xdr:col>
      <xdr:colOff>0</xdr:colOff>
      <xdr:row>0</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a:spLocks noChangeArrowheads="1"/>
        </xdr:cNvSpPr>
      </xdr:nvSpPr>
      <xdr:spPr bwMode="auto">
        <a:xfrm>
          <a:off x="2047875" y="0"/>
          <a:ext cx="9525"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3</xdr:row>
      <xdr:rowOff>85725</xdr:rowOff>
    </xdr:from>
    <xdr:to>
      <xdr:col>8</xdr:col>
      <xdr:colOff>47625</xdr:colOff>
      <xdr:row>3</xdr:row>
      <xdr:rowOff>209550</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5000625" y="600075"/>
          <a:ext cx="533400" cy="85725"/>
        </a:xfrm>
        <a:prstGeom prst="rect">
          <a:avLst/>
        </a:prstGeom>
        <a:solidFill>
          <a:srgbClr val="FFFFFF"/>
        </a:solidFill>
        <a:ln w="9525">
          <a:solidFill>
            <a:srgbClr val="000000"/>
          </a:solidFill>
          <a:miter lim="800000"/>
          <a:headEnd/>
          <a:tailEnd/>
        </a:ln>
      </xdr:spPr>
    </xdr:sp>
    <xdr:clientData/>
  </xdr:twoCellAnchor>
  <xdr:twoCellAnchor>
    <xdr:from>
      <xdr:col>13</xdr:col>
      <xdr:colOff>190500</xdr:colOff>
      <xdr:row>3</xdr:row>
      <xdr:rowOff>76200</xdr:rowOff>
    </xdr:from>
    <xdr:to>
      <xdr:col>14</xdr:col>
      <xdr:colOff>38100</xdr:colOff>
      <xdr:row>3</xdr:row>
      <xdr:rowOff>200025</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9105900" y="590550"/>
          <a:ext cx="533400" cy="9525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a:extLst>
            <a:ext uri="{FF2B5EF4-FFF2-40B4-BE49-F238E27FC236}">
              <a16:creationId xmlns:a16="http://schemas.microsoft.com/office/drawing/2014/main" id="{9662AECF-6012-430A-9261-1BDC61BCE7C3}"/>
            </a:ext>
          </a:extLst>
        </xdr:cNvPr>
        <xdr:cNvSpPr/>
      </xdr:nvSpPr>
      <xdr:spPr>
        <a:xfrm>
          <a:off x="0" y="314960"/>
          <a:ext cx="1229360" cy="340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73E2CF76-A594-46CE-A26F-621BB71B9F57}"/>
            </a:ext>
          </a:extLst>
        </xdr:cNvPr>
        <xdr:cNvSpPr/>
      </xdr:nvSpPr>
      <xdr:spPr>
        <a:xfrm>
          <a:off x="3267075" y="781050"/>
          <a:ext cx="76200" cy="3619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F89518A9-5D51-4C14-93D3-6E0A3CCA8A02}"/>
            </a:ext>
          </a:extLst>
        </xdr:cNvPr>
        <xdr:cNvSpPr/>
      </xdr:nvSpPr>
      <xdr:spPr>
        <a:xfrm>
          <a:off x="914400" y="16725900"/>
          <a:ext cx="10172700" cy="2095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ACB912EF-FCE2-4591-8147-DFD15A0CE5FC}"/>
            </a:ext>
          </a:extLst>
        </xdr:cNvPr>
        <xdr:cNvSpPr/>
      </xdr:nvSpPr>
      <xdr:spPr>
        <a:xfrm>
          <a:off x="2266950" y="457200"/>
          <a:ext cx="1844040" cy="990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ukaiyama-mina\Desktop\&#127804;&#27161;&#28310;&#27096;&#24335;&#38306;&#20418;\&#25351;&#23450;&#38306;&#20418;&#28155;&#20184;\2-3_&#27161;&#28310;&#27096;&#24335;1_04_&#21220;&#21209;&#34920;_&#35469;&#30693;&#30151;&#23550;&#24540;&#22411;&#20849;&#21516;&#29983;&#27963;&#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50人)"/>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1"/>
  <sheetViews>
    <sheetView tabSelected="1" zoomScaleNormal="100" zoomScaleSheetLayoutView="100" workbookViewId="0">
      <selection activeCell="A2" sqref="A2:K2"/>
    </sheetView>
  </sheetViews>
  <sheetFormatPr defaultColWidth="9" defaultRowHeight="13.2"/>
  <cols>
    <col min="1" max="1" width="13.77734375" style="140" customWidth="1"/>
    <col min="2" max="11" width="6.77734375" style="140" customWidth="1"/>
    <col min="12" max="16384" width="9" style="140"/>
  </cols>
  <sheetData>
    <row r="2" spans="1:20" ht="31.5" customHeight="1">
      <c r="A2" s="716" t="s">
        <v>241</v>
      </c>
      <c r="B2" s="716"/>
      <c r="C2" s="716"/>
      <c r="D2" s="716"/>
      <c r="E2" s="716"/>
      <c r="F2" s="716"/>
      <c r="G2" s="716"/>
      <c r="H2" s="716"/>
      <c r="I2" s="716"/>
      <c r="J2" s="716"/>
      <c r="K2" s="716"/>
    </row>
    <row r="3" spans="1:20" ht="31.5" customHeight="1" thickBot="1"/>
    <row r="4" spans="1:20" ht="35.1" customHeight="1" thickBot="1">
      <c r="A4" s="141"/>
      <c r="B4" s="717" t="s">
        <v>242</v>
      </c>
      <c r="C4" s="717"/>
      <c r="D4" s="718" t="s">
        <v>607</v>
      </c>
      <c r="E4" s="719"/>
      <c r="F4" s="719"/>
      <c r="G4" s="719"/>
      <c r="H4" s="719"/>
      <c r="I4" s="720"/>
      <c r="J4" s="142"/>
      <c r="K4" s="143"/>
      <c r="L4" s="143"/>
      <c r="M4" s="143"/>
      <c r="N4" s="143"/>
      <c r="O4" s="143"/>
      <c r="P4" s="143"/>
      <c r="Q4" s="143"/>
      <c r="R4" s="144"/>
      <c r="S4" s="144"/>
      <c r="T4" s="144"/>
    </row>
    <row r="5" spans="1:20" ht="29.25" customHeight="1">
      <c r="A5" s="141"/>
      <c r="B5" s="141"/>
      <c r="C5" s="141"/>
      <c r="D5" s="141"/>
      <c r="E5" s="141"/>
      <c r="F5" s="141"/>
      <c r="G5" s="141"/>
      <c r="H5" s="141"/>
      <c r="I5" s="141"/>
      <c r="J5" s="141"/>
      <c r="K5" s="141"/>
    </row>
    <row r="6" spans="1:20" ht="31.5" customHeight="1">
      <c r="F6" s="721" t="s">
        <v>243</v>
      </c>
      <c r="G6" s="721"/>
      <c r="H6" s="721"/>
      <c r="I6" s="721"/>
      <c r="J6" s="721"/>
      <c r="K6" s="721"/>
    </row>
    <row r="7" spans="1:20" ht="31.5" customHeight="1" thickBot="1">
      <c r="A7" s="145" t="s">
        <v>244</v>
      </c>
    </row>
    <row r="8" spans="1:20" ht="41.25" customHeight="1">
      <c r="A8" s="146" t="s">
        <v>245</v>
      </c>
      <c r="B8" s="722"/>
      <c r="C8" s="722"/>
      <c r="D8" s="722"/>
      <c r="E8" s="722"/>
      <c r="F8" s="722"/>
      <c r="G8" s="722"/>
      <c r="H8" s="722"/>
      <c r="I8" s="722"/>
      <c r="J8" s="722"/>
      <c r="K8" s="723"/>
    </row>
    <row r="9" spans="1:20" ht="41.25" customHeight="1" thickBot="1">
      <c r="A9" s="147" t="s">
        <v>246</v>
      </c>
      <c r="B9" s="148"/>
      <c r="C9" s="149"/>
      <c r="D9" s="149"/>
      <c r="E9" s="149"/>
      <c r="F9" s="149"/>
      <c r="G9" s="149"/>
      <c r="H9" s="149"/>
      <c r="I9" s="149"/>
      <c r="J9" s="149"/>
      <c r="K9" s="150"/>
    </row>
    <row r="10" spans="1:20" ht="41.25" customHeight="1" thickBot="1">
      <c r="A10" s="151"/>
    </row>
    <row r="11" spans="1:20" ht="41.25" customHeight="1" thickBot="1">
      <c r="A11" s="152" t="s">
        <v>247</v>
      </c>
      <c r="B11" s="153"/>
      <c r="C11" s="154"/>
      <c r="D11" s="154"/>
      <c r="E11" s="154"/>
      <c r="F11" s="154"/>
      <c r="G11" s="154"/>
      <c r="H11" s="154"/>
      <c r="I11" s="154"/>
      <c r="J11" s="154"/>
      <c r="K11" s="155"/>
    </row>
    <row r="12" spans="1:20" ht="41.25" customHeight="1" thickBot="1">
      <c r="A12" s="156" t="s">
        <v>248</v>
      </c>
      <c r="B12" s="713"/>
      <c r="C12" s="714"/>
      <c r="D12" s="714"/>
      <c r="E12" s="714"/>
      <c r="F12" s="714"/>
      <c r="G12" s="714"/>
      <c r="H12" s="714"/>
      <c r="I12" s="714"/>
      <c r="J12" s="714"/>
      <c r="K12" s="715"/>
    </row>
    <row r="13" spans="1:20" ht="41.25" customHeight="1" thickBot="1">
      <c r="A13" s="152" t="s">
        <v>249</v>
      </c>
      <c r="B13" s="713"/>
      <c r="C13" s="714"/>
      <c r="D13" s="714"/>
      <c r="E13" s="714"/>
      <c r="F13" s="714"/>
      <c r="G13" s="714"/>
      <c r="H13" s="714"/>
      <c r="I13" s="714"/>
      <c r="J13" s="714"/>
      <c r="K13" s="715"/>
    </row>
    <row r="14" spans="1:20" ht="41.25" customHeight="1" thickBot="1">
      <c r="A14" s="724" t="s">
        <v>250</v>
      </c>
      <c r="B14" s="157" t="s">
        <v>251</v>
      </c>
      <c r="C14" s="158"/>
      <c r="D14" s="158"/>
      <c r="E14" s="159"/>
      <c r="F14" s="159"/>
      <c r="G14" s="159"/>
      <c r="H14" s="159"/>
      <c r="I14" s="159"/>
      <c r="J14" s="159"/>
      <c r="K14" s="160"/>
    </row>
    <row r="15" spans="1:20" ht="41.25" customHeight="1" thickBot="1">
      <c r="A15" s="724"/>
      <c r="B15" s="725"/>
      <c r="C15" s="726"/>
      <c r="D15" s="726"/>
      <c r="E15" s="726"/>
      <c r="F15" s="726"/>
      <c r="G15" s="726"/>
      <c r="H15" s="726"/>
      <c r="I15" s="726"/>
      <c r="J15" s="726"/>
      <c r="K15" s="727"/>
    </row>
    <row r="16" spans="1:20" ht="41.25" customHeight="1" thickBot="1">
      <c r="A16" s="724" t="s">
        <v>252</v>
      </c>
      <c r="B16" s="728" t="s">
        <v>253</v>
      </c>
      <c r="C16" s="729"/>
      <c r="D16" s="728"/>
      <c r="E16" s="730"/>
      <c r="F16" s="729"/>
      <c r="G16" s="728" t="s">
        <v>254</v>
      </c>
      <c r="H16" s="729"/>
      <c r="I16" s="728"/>
      <c r="J16" s="730"/>
      <c r="K16" s="729"/>
    </row>
    <row r="17" spans="1:11" ht="41.25" customHeight="1" thickBot="1">
      <c r="A17" s="724"/>
      <c r="B17" s="731" t="s">
        <v>255</v>
      </c>
      <c r="C17" s="732"/>
      <c r="D17" s="728"/>
      <c r="E17" s="730"/>
      <c r="F17" s="730"/>
      <c r="G17" s="730"/>
      <c r="H17" s="730"/>
      <c r="I17" s="730"/>
      <c r="J17" s="730"/>
      <c r="K17" s="729"/>
    </row>
    <row r="18" spans="1:11" ht="41.25" customHeight="1" thickBot="1">
      <c r="A18" s="161" t="s">
        <v>256</v>
      </c>
      <c r="B18" s="733" t="s">
        <v>257</v>
      </c>
      <c r="C18" s="714"/>
      <c r="D18" s="714"/>
      <c r="E18" s="714"/>
      <c r="F18" s="714"/>
      <c r="G18" s="714"/>
      <c r="H18" s="714"/>
      <c r="I18" s="714"/>
      <c r="J18" s="714"/>
      <c r="K18" s="715"/>
    </row>
    <row r="19" spans="1:11" ht="41.25" customHeight="1" thickBot="1">
      <c r="A19" s="161" t="s">
        <v>258</v>
      </c>
      <c r="B19" s="733" t="s">
        <v>257</v>
      </c>
      <c r="C19" s="714"/>
      <c r="D19" s="714"/>
      <c r="E19" s="714"/>
      <c r="F19" s="714"/>
      <c r="G19" s="714"/>
      <c r="H19" s="714"/>
      <c r="I19" s="714"/>
      <c r="J19" s="714"/>
      <c r="K19" s="715"/>
    </row>
    <row r="20" spans="1:11" ht="41.25" customHeight="1" thickBot="1">
      <c r="A20" s="152" t="s">
        <v>259</v>
      </c>
      <c r="B20" s="162" t="s">
        <v>260</v>
      </c>
      <c r="C20" s="734"/>
      <c r="D20" s="735"/>
      <c r="E20" s="736"/>
      <c r="F20" s="162" t="s">
        <v>261</v>
      </c>
      <c r="G20" s="713"/>
      <c r="H20" s="714"/>
      <c r="I20" s="714"/>
      <c r="J20" s="714"/>
      <c r="K20" s="715"/>
    </row>
    <row r="21" spans="1:11" ht="41.25" customHeight="1" thickBot="1">
      <c r="A21" s="152" t="s">
        <v>262</v>
      </c>
      <c r="B21" s="162" t="s">
        <v>260</v>
      </c>
      <c r="C21" s="713"/>
      <c r="D21" s="714"/>
      <c r="E21" s="715"/>
      <c r="F21" s="162" t="s">
        <v>261</v>
      </c>
      <c r="G21" s="713"/>
      <c r="H21" s="714"/>
      <c r="I21" s="714"/>
      <c r="J21" s="714"/>
      <c r="K21" s="715"/>
    </row>
  </sheetData>
  <mergeCells count="22">
    <mergeCell ref="B18:K18"/>
    <mergeCell ref="B19:K19"/>
    <mergeCell ref="C20:E20"/>
    <mergeCell ref="G20:K20"/>
    <mergeCell ref="C21:E21"/>
    <mergeCell ref="G21:K21"/>
    <mergeCell ref="B13:K13"/>
    <mergeCell ref="A14:A15"/>
    <mergeCell ref="B15:K15"/>
    <mergeCell ref="A16:A17"/>
    <mergeCell ref="B16:C16"/>
    <mergeCell ref="D16:F16"/>
    <mergeCell ref="G16:H16"/>
    <mergeCell ref="I16:K16"/>
    <mergeCell ref="B17:C17"/>
    <mergeCell ref="D17:K17"/>
    <mergeCell ref="B12:K12"/>
    <mergeCell ref="A2:K2"/>
    <mergeCell ref="B4:C4"/>
    <mergeCell ref="D4:I4"/>
    <mergeCell ref="F6:K6"/>
    <mergeCell ref="B8:K8"/>
  </mergeCells>
  <phoneticPr fontId="3"/>
  <printOptions horizontalCentered="1"/>
  <pageMargins left="0.78740157480314965" right="0.59055118110236227" top="0.98425196850393704" bottom="0.98425196850393704"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9B029-8CAC-4971-9344-F6852B4F188E}">
  <sheetPr>
    <pageSetUpPr fitToPage="1"/>
  </sheetPr>
  <dimension ref="B1:AB52"/>
  <sheetViews>
    <sheetView zoomScaleNormal="100" workbookViewId="0"/>
  </sheetViews>
  <sheetFormatPr defaultColWidth="10" defaultRowHeight="19.2"/>
  <cols>
    <col min="1" max="1" width="1.77734375" style="636" customWidth="1"/>
    <col min="2" max="2" width="6.21875" style="637" customWidth="1"/>
    <col min="3" max="3" width="11.77734375" style="637" customWidth="1"/>
    <col min="4" max="4" width="11.77734375" style="637" hidden="1" customWidth="1"/>
    <col min="5" max="5" width="3.77734375" style="637" bestFit="1" customWidth="1"/>
    <col min="6" max="6" width="17.33203125" style="636" customWidth="1"/>
    <col min="7" max="7" width="3.77734375" style="636" bestFit="1" customWidth="1"/>
    <col min="8" max="8" width="17.33203125" style="636" customWidth="1"/>
    <col min="9" max="9" width="3.77734375" style="636" bestFit="1" customWidth="1"/>
    <col min="10" max="10" width="17.33203125" style="637" customWidth="1"/>
    <col min="11" max="11" width="3.77734375" style="636" bestFit="1" customWidth="1"/>
    <col min="12" max="12" width="17.33203125" style="636" customWidth="1"/>
    <col min="13" max="13" width="5.5546875" style="636" customWidth="1"/>
    <col min="14" max="14" width="17.33203125" style="636" customWidth="1"/>
    <col min="15" max="15" width="3.77734375" style="636" customWidth="1"/>
    <col min="16" max="16" width="17.33203125" style="636" customWidth="1"/>
    <col min="17" max="17" width="3.77734375" style="636" customWidth="1"/>
    <col min="18" max="18" width="17.33203125" style="636" customWidth="1"/>
    <col min="19" max="19" width="3.77734375" style="636" customWidth="1"/>
    <col min="20" max="20" width="17.33203125" style="636" customWidth="1"/>
    <col min="21" max="21" width="3.77734375" style="636" customWidth="1"/>
    <col min="22" max="22" width="17.33203125" style="636" customWidth="1"/>
    <col min="23" max="23" width="3.77734375" style="636" customWidth="1"/>
    <col min="24" max="24" width="17.33203125" style="636" customWidth="1"/>
    <col min="25" max="25" width="3.77734375" style="636" customWidth="1"/>
    <col min="26" max="26" width="17.33203125" style="636" customWidth="1"/>
    <col min="27" max="27" width="3.77734375" style="636" customWidth="1"/>
    <col min="28" max="28" width="56.21875" style="636" customWidth="1"/>
    <col min="29" max="16384" width="10" style="636"/>
  </cols>
  <sheetData>
    <row r="1" spans="2:28">
      <c r="B1" s="661" t="s">
        <v>507</v>
      </c>
    </row>
    <row r="2" spans="2:28">
      <c r="B2" s="638" t="s">
        <v>506</v>
      </c>
      <c r="F2" s="660"/>
      <c r="G2" s="658"/>
      <c r="H2" s="658"/>
      <c r="I2" s="658"/>
      <c r="J2" s="659"/>
      <c r="K2" s="658"/>
      <c r="L2" s="658"/>
    </row>
    <row r="3" spans="2:28">
      <c r="B3" s="660" t="s">
        <v>505</v>
      </c>
      <c r="F3" s="659" t="s">
        <v>504</v>
      </c>
      <c r="G3" s="658"/>
      <c r="H3" s="658"/>
      <c r="I3" s="658"/>
      <c r="J3" s="659"/>
      <c r="K3" s="658"/>
      <c r="L3" s="658"/>
    </row>
    <row r="4" spans="2:28">
      <c r="B4" s="638"/>
      <c r="F4" s="1245" t="s">
        <v>498</v>
      </c>
      <c r="G4" s="1245"/>
      <c r="H4" s="1245"/>
      <c r="I4" s="1245"/>
      <c r="J4" s="1245"/>
      <c r="K4" s="1245"/>
      <c r="L4" s="1245"/>
      <c r="N4" s="1245" t="s">
        <v>503</v>
      </c>
      <c r="O4" s="1245"/>
      <c r="P4" s="1245"/>
      <c r="R4" s="1245" t="s">
        <v>502</v>
      </c>
      <c r="S4" s="1245"/>
      <c r="T4" s="1245"/>
      <c r="U4" s="1245"/>
      <c r="V4" s="1245"/>
      <c r="W4" s="1245"/>
      <c r="X4" s="1245"/>
      <c r="Z4" s="657" t="s">
        <v>501</v>
      </c>
      <c r="AB4" s="1245" t="s">
        <v>935</v>
      </c>
    </row>
    <row r="5" spans="2:28">
      <c r="B5" s="637" t="s">
        <v>440</v>
      </c>
      <c r="C5" s="637" t="s">
        <v>500</v>
      </c>
      <c r="F5" s="637" t="s">
        <v>934</v>
      </c>
      <c r="G5" s="637"/>
      <c r="H5" s="637" t="s">
        <v>933</v>
      </c>
      <c r="J5" s="637" t="s">
        <v>499</v>
      </c>
      <c r="L5" s="637" t="s">
        <v>498</v>
      </c>
      <c r="N5" s="637" t="s">
        <v>932</v>
      </c>
      <c r="P5" s="637" t="s">
        <v>931</v>
      </c>
      <c r="R5" s="637" t="s">
        <v>932</v>
      </c>
      <c r="T5" s="637" t="s">
        <v>931</v>
      </c>
      <c r="V5" s="637" t="s">
        <v>499</v>
      </c>
      <c r="X5" s="637" t="s">
        <v>498</v>
      </c>
      <c r="Z5" s="656" t="s">
        <v>497</v>
      </c>
      <c r="AB5" s="1245"/>
    </row>
    <row r="6" spans="2:28">
      <c r="B6" s="647">
        <v>1</v>
      </c>
      <c r="C6" s="655" t="s">
        <v>496</v>
      </c>
      <c r="D6" s="648" t="str">
        <f t="shared" ref="D6:D38" si="0">C6</f>
        <v>a</v>
      </c>
      <c r="E6" s="647" t="s">
        <v>462</v>
      </c>
      <c r="F6" s="641"/>
      <c r="G6" s="647" t="s">
        <v>443</v>
      </c>
      <c r="H6" s="641"/>
      <c r="I6" s="646" t="s">
        <v>461</v>
      </c>
      <c r="J6" s="641">
        <v>0</v>
      </c>
      <c r="K6" s="645" t="s">
        <v>434</v>
      </c>
      <c r="L6" s="640" t="str">
        <f t="shared" ref="L6:L22" si="1">IF(OR(F6="",H6=""),"",(H6+IF(F6&gt;H6,1,0)-F6-J6)*24)</f>
        <v/>
      </c>
      <c r="N6" s="641">
        <v>0.29166666666666669</v>
      </c>
      <c r="O6" s="637" t="s">
        <v>443</v>
      </c>
      <c r="P6" s="641">
        <v>0.83333333333333337</v>
      </c>
      <c r="R6" s="643" t="str">
        <f t="shared" ref="R6:R22" si="2">IF(F6="","",IF(F6&lt;N6,N6,IF(F6&gt;=P6,"",F6)))</f>
        <v/>
      </c>
      <c r="S6" s="637" t="s">
        <v>443</v>
      </c>
      <c r="T6" s="643" t="str">
        <f t="shared" ref="T6:T22" si="3">IF(H6="","",IF(H6&gt;F6,IF(H6&lt;P6,H6,P6),P6))</f>
        <v/>
      </c>
      <c r="U6" s="642" t="s">
        <v>461</v>
      </c>
      <c r="V6" s="641">
        <v>0</v>
      </c>
      <c r="W6" s="636" t="s">
        <v>434</v>
      </c>
      <c r="X6" s="640" t="str">
        <f t="shared" ref="X6:X22" si="4">IF(R6="","",IF((T6+IF(R6&gt;T6,1,0)-R6-V6)*24=0,"",(T6+IF(R6&gt;T6,1,0)-R6-V6)*24))</f>
        <v/>
      </c>
      <c r="Z6" s="640" t="str">
        <f t="shared" ref="Z6:Z22" si="5">IF(X6="",L6,IF(OR(L6-X6=0,L6-X6&lt;0),"-",L6-X6))</f>
        <v/>
      </c>
      <c r="AB6" s="639"/>
    </row>
    <row r="7" spans="2:28">
      <c r="B7" s="647">
        <v>2</v>
      </c>
      <c r="C7" s="655" t="s">
        <v>495</v>
      </c>
      <c r="D7" s="648" t="str">
        <f t="shared" si="0"/>
        <v>b</v>
      </c>
      <c r="E7" s="647" t="s">
        <v>462</v>
      </c>
      <c r="F7" s="641"/>
      <c r="G7" s="647" t="s">
        <v>443</v>
      </c>
      <c r="H7" s="641"/>
      <c r="I7" s="646" t="s">
        <v>461</v>
      </c>
      <c r="J7" s="641">
        <v>0</v>
      </c>
      <c r="K7" s="645" t="s">
        <v>434</v>
      </c>
      <c r="L7" s="640" t="str">
        <f t="shared" si="1"/>
        <v/>
      </c>
      <c r="N7" s="644">
        <f t="shared" ref="N7:N22" si="6">$N$6</f>
        <v>0.29166666666666669</v>
      </c>
      <c r="O7" s="637" t="s">
        <v>443</v>
      </c>
      <c r="P7" s="644">
        <f t="shared" ref="P7:P22" si="7">$P$6</f>
        <v>0.83333333333333337</v>
      </c>
      <c r="R7" s="643" t="str">
        <f t="shared" si="2"/>
        <v/>
      </c>
      <c r="S7" s="637" t="s">
        <v>443</v>
      </c>
      <c r="T7" s="643" t="str">
        <f t="shared" si="3"/>
        <v/>
      </c>
      <c r="U7" s="642" t="s">
        <v>461</v>
      </c>
      <c r="V7" s="641">
        <v>0</v>
      </c>
      <c r="W7" s="636" t="s">
        <v>434</v>
      </c>
      <c r="X7" s="640" t="str">
        <f t="shared" si="4"/>
        <v/>
      </c>
      <c r="Z7" s="640" t="str">
        <f t="shared" si="5"/>
        <v/>
      </c>
      <c r="AB7" s="639"/>
    </row>
    <row r="8" spans="2:28">
      <c r="B8" s="647">
        <v>3</v>
      </c>
      <c r="C8" s="655" t="s">
        <v>494</v>
      </c>
      <c r="D8" s="648" t="str">
        <f t="shared" si="0"/>
        <v>c</v>
      </c>
      <c r="E8" s="647" t="s">
        <v>462</v>
      </c>
      <c r="F8" s="641"/>
      <c r="G8" s="647" t="s">
        <v>443</v>
      </c>
      <c r="H8" s="641"/>
      <c r="I8" s="646" t="s">
        <v>461</v>
      </c>
      <c r="J8" s="641">
        <v>0</v>
      </c>
      <c r="K8" s="645" t="s">
        <v>434</v>
      </c>
      <c r="L8" s="640" t="str">
        <f t="shared" si="1"/>
        <v/>
      </c>
      <c r="N8" s="644">
        <f t="shared" si="6"/>
        <v>0.29166666666666669</v>
      </c>
      <c r="O8" s="637" t="s">
        <v>443</v>
      </c>
      <c r="P8" s="644">
        <f t="shared" si="7"/>
        <v>0.83333333333333337</v>
      </c>
      <c r="R8" s="643" t="str">
        <f t="shared" si="2"/>
        <v/>
      </c>
      <c r="S8" s="637" t="s">
        <v>443</v>
      </c>
      <c r="T8" s="643" t="str">
        <f t="shared" si="3"/>
        <v/>
      </c>
      <c r="U8" s="642" t="s">
        <v>461</v>
      </c>
      <c r="V8" s="641">
        <v>0</v>
      </c>
      <c r="W8" s="636" t="s">
        <v>434</v>
      </c>
      <c r="X8" s="640" t="str">
        <f t="shared" si="4"/>
        <v/>
      </c>
      <c r="Z8" s="640" t="str">
        <f t="shared" si="5"/>
        <v/>
      </c>
      <c r="AB8" s="639"/>
    </row>
    <row r="9" spans="2:28">
      <c r="B9" s="647">
        <v>4</v>
      </c>
      <c r="C9" s="655" t="s">
        <v>493</v>
      </c>
      <c r="D9" s="648" t="str">
        <f t="shared" si="0"/>
        <v>d</v>
      </c>
      <c r="E9" s="647" t="s">
        <v>462</v>
      </c>
      <c r="F9" s="641"/>
      <c r="G9" s="647" t="s">
        <v>443</v>
      </c>
      <c r="H9" s="641"/>
      <c r="I9" s="646" t="s">
        <v>461</v>
      </c>
      <c r="J9" s="641">
        <v>0</v>
      </c>
      <c r="K9" s="645" t="s">
        <v>434</v>
      </c>
      <c r="L9" s="640" t="str">
        <f t="shared" si="1"/>
        <v/>
      </c>
      <c r="N9" s="644">
        <f t="shared" si="6"/>
        <v>0.29166666666666669</v>
      </c>
      <c r="O9" s="637" t="s">
        <v>443</v>
      </c>
      <c r="P9" s="644">
        <f t="shared" si="7"/>
        <v>0.83333333333333337</v>
      </c>
      <c r="R9" s="643" t="str">
        <f t="shared" si="2"/>
        <v/>
      </c>
      <c r="S9" s="637" t="s">
        <v>443</v>
      </c>
      <c r="T9" s="643" t="str">
        <f t="shared" si="3"/>
        <v/>
      </c>
      <c r="U9" s="642" t="s">
        <v>461</v>
      </c>
      <c r="V9" s="641">
        <v>0</v>
      </c>
      <c r="W9" s="636" t="s">
        <v>434</v>
      </c>
      <c r="X9" s="640" t="str">
        <f t="shared" si="4"/>
        <v/>
      </c>
      <c r="Z9" s="640" t="str">
        <f t="shared" si="5"/>
        <v/>
      </c>
      <c r="AB9" s="639"/>
    </row>
    <row r="10" spans="2:28">
      <c r="B10" s="647">
        <v>5</v>
      </c>
      <c r="C10" s="655" t="s">
        <v>492</v>
      </c>
      <c r="D10" s="648" t="str">
        <f t="shared" si="0"/>
        <v>e</v>
      </c>
      <c r="E10" s="647" t="s">
        <v>462</v>
      </c>
      <c r="F10" s="641"/>
      <c r="G10" s="647" t="s">
        <v>443</v>
      </c>
      <c r="H10" s="641"/>
      <c r="I10" s="646" t="s">
        <v>461</v>
      </c>
      <c r="J10" s="641">
        <v>0</v>
      </c>
      <c r="K10" s="645" t="s">
        <v>434</v>
      </c>
      <c r="L10" s="640" t="str">
        <f t="shared" si="1"/>
        <v/>
      </c>
      <c r="N10" s="644">
        <f t="shared" si="6"/>
        <v>0.29166666666666669</v>
      </c>
      <c r="O10" s="637" t="s">
        <v>443</v>
      </c>
      <c r="P10" s="644">
        <f t="shared" si="7"/>
        <v>0.83333333333333337</v>
      </c>
      <c r="R10" s="643" t="str">
        <f t="shared" si="2"/>
        <v/>
      </c>
      <c r="S10" s="637" t="s">
        <v>443</v>
      </c>
      <c r="T10" s="643" t="str">
        <f t="shared" si="3"/>
        <v/>
      </c>
      <c r="U10" s="642" t="s">
        <v>461</v>
      </c>
      <c r="V10" s="641">
        <v>0</v>
      </c>
      <c r="W10" s="636" t="s">
        <v>434</v>
      </c>
      <c r="X10" s="640" t="str">
        <f t="shared" si="4"/>
        <v/>
      </c>
      <c r="Z10" s="640" t="str">
        <f t="shared" si="5"/>
        <v/>
      </c>
      <c r="AB10" s="639"/>
    </row>
    <row r="11" spans="2:28">
      <c r="B11" s="647">
        <v>6</v>
      </c>
      <c r="C11" s="655" t="s">
        <v>491</v>
      </c>
      <c r="D11" s="648" t="str">
        <f t="shared" si="0"/>
        <v>f</v>
      </c>
      <c r="E11" s="647" t="s">
        <v>462</v>
      </c>
      <c r="F11" s="641"/>
      <c r="G11" s="647" t="s">
        <v>443</v>
      </c>
      <c r="H11" s="641"/>
      <c r="I11" s="646" t="s">
        <v>461</v>
      </c>
      <c r="J11" s="641">
        <v>0</v>
      </c>
      <c r="K11" s="645" t="s">
        <v>434</v>
      </c>
      <c r="L11" s="640" t="str">
        <f t="shared" si="1"/>
        <v/>
      </c>
      <c r="N11" s="644">
        <f t="shared" si="6"/>
        <v>0.29166666666666669</v>
      </c>
      <c r="O11" s="637" t="s">
        <v>443</v>
      </c>
      <c r="P11" s="644">
        <f t="shared" si="7"/>
        <v>0.83333333333333337</v>
      </c>
      <c r="R11" s="643" t="str">
        <f t="shared" si="2"/>
        <v/>
      </c>
      <c r="S11" s="637" t="s">
        <v>443</v>
      </c>
      <c r="T11" s="643" t="str">
        <f t="shared" si="3"/>
        <v/>
      </c>
      <c r="U11" s="642" t="s">
        <v>461</v>
      </c>
      <c r="V11" s="641">
        <v>0</v>
      </c>
      <c r="W11" s="636" t="s">
        <v>434</v>
      </c>
      <c r="X11" s="640" t="str">
        <f t="shared" si="4"/>
        <v/>
      </c>
      <c r="Z11" s="640" t="str">
        <f t="shared" si="5"/>
        <v/>
      </c>
      <c r="AB11" s="639"/>
    </row>
    <row r="12" spans="2:28">
      <c r="B12" s="647">
        <v>7</v>
      </c>
      <c r="C12" s="655" t="s">
        <v>490</v>
      </c>
      <c r="D12" s="648" t="str">
        <f t="shared" si="0"/>
        <v>g</v>
      </c>
      <c r="E12" s="647" t="s">
        <v>462</v>
      </c>
      <c r="F12" s="641"/>
      <c r="G12" s="647" t="s">
        <v>443</v>
      </c>
      <c r="H12" s="641"/>
      <c r="I12" s="646" t="s">
        <v>461</v>
      </c>
      <c r="J12" s="641">
        <v>0</v>
      </c>
      <c r="K12" s="645" t="s">
        <v>434</v>
      </c>
      <c r="L12" s="640" t="str">
        <f t="shared" si="1"/>
        <v/>
      </c>
      <c r="N12" s="644">
        <f t="shared" si="6"/>
        <v>0.29166666666666669</v>
      </c>
      <c r="O12" s="637" t="s">
        <v>443</v>
      </c>
      <c r="P12" s="644">
        <f t="shared" si="7"/>
        <v>0.83333333333333337</v>
      </c>
      <c r="R12" s="643" t="str">
        <f t="shared" si="2"/>
        <v/>
      </c>
      <c r="S12" s="637" t="s">
        <v>443</v>
      </c>
      <c r="T12" s="643" t="str">
        <f t="shared" si="3"/>
        <v/>
      </c>
      <c r="U12" s="642" t="s">
        <v>461</v>
      </c>
      <c r="V12" s="641">
        <v>0</v>
      </c>
      <c r="W12" s="636" t="s">
        <v>434</v>
      </c>
      <c r="X12" s="640" t="str">
        <f t="shared" si="4"/>
        <v/>
      </c>
      <c r="Z12" s="640" t="str">
        <f t="shared" si="5"/>
        <v/>
      </c>
      <c r="AB12" s="639"/>
    </row>
    <row r="13" spans="2:28">
      <c r="B13" s="647">
        <v>8</v>
      </c>
      <c r="C13" s="655" t="s">
        <v>489</v>
      </c>
      <c r="D13" s="648" t="str">
        <f t="shared" si="0"/>
        <v>h</v>
      </c>
      <c r="E13" s="647" t="s">
        <v>462</v>
      </c>
      <c r="F13" s="641"/>
      <c r="G13" s="647" t="s">
        <v>443</v>
      </c>
      <c r="H13" s="641"/>
      <c r="I13" s="646" t="s">
        <v>461</v>
      </c>
      <c r="J13" s="641">
        <v>0</v>
      </c>
      <c r="K13" s="645" t="s">
        <v>434</v>
      </c>
      <c r="L13" s="640" t="str">
        <f t="shared" si="1"/>
        <v/>
      </c>
      <c r="N13" s="644">
        <f t="shared" si="6"/>
        <v>0.29166666666666669</v>
      </c>
      <c r="O13" s="637" t="s">
        <v>443</v>
      </c>
      <c r="P13" s="644">
        <f t="shared" si="7"/>
        <v>0.83333333333333337</v>
      </c>
      <c r="R13" s="643" t="str">
        <f t="shared" si="2"/>
        <v/>
      </c>
      <c r="S13" s="637" t="s">
        <v>443</v>
      </c>
      <c r="T13" s="643" t="str">
        <f t="shared" si="3"/>
        <v/>
      </c>
      <c r="U13" s="642" t="s">
        <v>461</v>
      </c>
      <c r="V13" s="641">
        <v>0</v>
      </c>
      <c r="W13" s="636" t="s">
        <v>434</v>
      </c>
      <c r="X13" s="640" t="str">
        <f t="shared" si="4"/>
        <v/>
      </c>
      <c r="Z13" s="640" t="str">
        <f t="shared" si="5"/>
        <v/>
      </c>
      <c r="AB13" s="639"/>
    </row>
    <row r="14" spans="2:28">
      <c r="B14" s="647">
        <v>9</v>
      </c>
      <c r="C14" s="655" t="s">
        <v>488</v>
      </c>
      <c r="D14" s="648" t="str">
        <f t="shared" si="0"/>
        <v>i</v>
      </c>
      <c r="E14" s="647" t="s">
        <v>462</v>
      </c>
      <c r="F14" s="641"/>
      <c r="G14" s="647" t="s">
        <v>443</v>
      </c>
      <c r="H14" s="641"/>
      <c r="I14" s="646" t="s">
        <v>461</v>
      </c>
      <c r="J14" s="641">
        <v>0</v>
      </c>
      <c r="K14" s="645" t="s">
        <v>434</v>
      </c>
      <c r="L14" s="640" t="str">
        <f t="shared" si="1"/>
        <v/>
      </c>
      <c r="N14" s="644">
        <f t="shared" si="6"/>
        <v>0.29166666666666669</v>
      </c>
      <c r="O14" s="637" t="s">
        <v>443</v>
      </c>
      <c r="P14" s="644">
        <f t="shared" si="7"/>
        <v>0.83333333333333337</v>
      </c>
      <c r="R14" s="643" t="str">
        <f t="shared" si="2"/>
        <v/>
      </c>
      <c r="S14" s="637" t="s">
        <v>443</v>
      </c>
      <c r="T14" s="643" t="str">
        <f t="shared" si="3"/>
        <v/>
      </c>
      <c r="U14" s="642" t="s">
        <v>461</v>
      </c>
      <c r="V14" s="641">
        <v>0</v>
      </c>
      <c r="W14" s="636" t="s">
        <v>434</v>
      </c>
      <c r="X14" s="640" t="str">
        <f t="shared" si="4"/>
        <v/>
      </c>
      <c r="Z14" s="640" t="str">
        <f t="shared" si="5"/>
        <v/>
      </c>
      <c r="AB14" s="639"/>
    </row>
    <row r="15" spans="2:28">
      <c r="B15" s="647">
        <v>10</v>
      </c>
      <c r="C15" s="655" t="s">
        <v>487</v>
      </c>
      <c r="D15" s="648" t="str">
        <f t="shared" si="0"/>
        <v>j</v>
      </c>
      <c r="E15" s="647" t="s">
        <v>462</v>
      </c>
      <c r="F15" s="641"/>
      <c r="G15" s="647" t="s">
        <v>443</v>
      </c>
      <c r="H15" s="641"/>
      <c r="I15" s="646" t="s">
        <v>461</v>
      </c>
      <c r="J15" s="641">
        <v>0</v>
      </c>
      <c r="K15" s="645" t="s">
        <v>434</v>
      </c>
      <c r="L15" s="640" t="str">
        <f t="shared" si="1"/>
        <v/>
      </c>
      <c r="N15" s="644">
        <f t="shared" si="6"/>
        <v>0.29166666666666669</v>
      </c>
      <c r="O15" s="637" t="s">
        <v>443</v>
      </c>
      <c r="P15" s="644">
        <f t="shared" si="7"/>
        <v>0.83333333333333337</v>
      </c>
      <c r="R15" s="643" t="str">
        <f t="shared" si="2"/>
        <v/>
      </c>
      <c r="S15" s="637" t="s">
        <v>443</v>
      </c>
      <c r="T15" s="643" t="str">
        <f t="shared" si="3"/>
        <v/>
      </c>
      <c r="U15" s="642" t="s">
        <v>461</v>
      </c>
      <c r="V15" s="641">
        <v>0</v>
      </c>
      <c r="W15" s="636" t="s">
        <v>434</v>
      </c>
      <c r="X15" s="640" t="str">
        <f t="shared" si="4"/>
        <v/>
      </c>
      <c r="Z15" s="640" t="str">
        <f t="shared" si="5"/>
        <v/>
      </c>
      <c r="AB15" s="639"/>
    </row>
    <row r="16" spans="2:28">
      <c r="B16" s="647">
        <v>11</v>
      </c>
      <c r="C16" s="655" t="s">
        <v>486</v>
      </c>
      <c r="D16" s="648" t="str">
        <f t="shared" si="0"/>
        <v>k</v>
      </c>
      <c r="E16" s="647" t="s">
        <v>462</v>
      </c>
      <c r="F16" s="641"/>
      <c r="G16" s="647" t="s">
        <v>443</v>
      </c>
      <c r="H16" s="641"/>
      <c r="I16" s="646" t="s">
        <v>461</v>
      </c>
      <c r="J16" s="641">
        <v>0</v>
      </c>
      <c r="K16" s="645" t="s">
        <v>434</v>
      </c>
      <c r="L16" s="640" t="str">
        <f t="shared" si="1"/>
        <v/>
      </c>
      <c r="N16" s="644">
        <f t="shared" si="6"/>
        <v>0.29166666666666669</v>
      </c>
      <c r="O16" s="637" t="s">
        <v>443</v>
      </c>
      <c r="P16" s="644">
        <f t="shared" si="7"/>
        <v>0.83333333333333337</v>
      </c>
      <c r="R16" s="643" t="str">
        <f t="shared" si="2"/>
        <v/>
      </c>
      <c r="S16" s="637" t="s">
        <v>443</v>
      </c>
      <c r="T16" s="643" t="str">
        <f t="shared" si="3"/>
        <v/>
      </c>
      <c r="U16" s="642" t="s">
        <v>461</v>
      </c>
      <c r="V16" s="641">
        <v>0</v>
      </c>
      <c r="W16" s="636" t="s">
        <v>434</v>
      </c>
      <c r="X16" s="640" t="str">
        <f t="shared" si="4"/>
        <v/>
      </c>
      <c r="Z16" s="640" t="str">
        <f t="shared" si="5"/>
        <v/>
      </c>
      <c r="AB16" s="639"/>
    </row>
    <row r="17" spans="2:28">
      <c r="B17" s="647">
        <v>12</v>
      </c>
      <c r="C17" s="655" t="s">
        <v>485</v>
      </c>
      <c r="D17" s="648" t="str">
        <f t="shared" si="0"/>
        <v>l</v>
      </c>
      <c r="E17" s="647" t="s">
        <v>462</v>
      </c>
      <c r="F17" s="641"/>
      <c r="G17" s="647" t="s">
        <v>443</v>
      </c>
      <c r="H17" s="641"/>
      <c r="I17" s="646" t="s">
        <v>461</v>
      </c>
      <c r="J17" s="641">
        <v>0</v>
      </c>
      <c r="K17" s="645" t="s">
        <v>434</v>
      </c>
      <c r="L17" s="640" t="str">
        <f t="shared" si="1"/>
        <v/>
      </c>
      <c r="N17" s="644">
        <f t="shared" si="6"/>
        <v>0.29166666666666669</v>
      </c>
      <c r="O17" s="637" t="s">
        <v>443</v>
      </c>
      <c r="P17" s="644">
        <f t="shared" si="7"/>
        <v>0.83333333333333337</v>
      </c>
      <c r="R17" s="643" t="str">
        <f t="shared" si="2"/>
        <v/>
      </c>
      <c r="S17" s="637" t="s">
        <v>443</v>
      </c>
      <c r="T17" s="643" t="str">
        <f t="shared" si="3"/>
        <v/>
      </c>
      <c r="U17" s="642" t="s">
        <v>461</v>
      </c>
      <c r="V17" s="641">
        <v>0</v>
      </c>
      <c r="W17" s="636" t="s">
        <v>434</v>
      </c>
      <c r="X17" s="640" t="str">
        <f t="shared" si="4"/>
        <v/>
      </c>
      <c r="Z17" s="640" t="str">
        <f t="shared" si="5"/>
        <v/>
      </c>
      <c r="AB17" s="639"/>
    </row>
    <row r="18" spans="2:28">
      <c r="B18" s="647">
        <v>13</v>
      </c>
      <c r="C18" s="655" t="s">
        <v>484</v>
      </c>
      <c r="D18" s="648" t="str">
        <f t="shared" si="0"/>
        <v>m</v>
      </c>
      <c r="E18" s="647" t="s">
        <v>462</v>
      </c>
      <c r="F18" s="641"/>
      <c r="G18" s="647" t="s">
        <v>443</v>
      </c>
      <c r="H18" s="641"/>
      <c r="I18" s="646" t="s">
        <v>461</v>
      </c>
      <c r="J18" s="641">
        <v>0</v>
      </c>
      <c r="K18" s="645" t="s">
        <v>434</v>
      </c>
      <c r="L18" s="640" t="str">
        <f t="shared" si="1"/>
        <v/>
      </c>
      <c r="N18" s="644">
        <f t="shared" si="6"/>
        <v>0.29166666666666669</v>
      </c>
      <c r="O18" s="637" t="s">
        <v>443</v>
      </c>
      <c r="P18" s="644">
        <f t="shared" si="7"/>
        <v>0.83333333333333337</v>
      </c>
      <c r="R18" s="643" t="str">
        <f t="shared" si="2"/>
        <v/>
      </c>
      <c r="S18" s="637" t="s">
        <v>443</v>
      </c>
      <c r="T18" s="643" t="str">
        <f t="shared" si="3"/>
        <v/>
      </c>
      <c r="U18" s="642" t="s">
        <v>461</v>
      </c>
      <c r="V18" s="641">
        <v>0</v>
      </c>
      <c r="W18" s="636" t="s">
        <v>434</v>
      </c>
      <c r="X18" s="640" t="str">
        <f t="shared" si="4"/>
        <v/>
      </c>
      <c r="Z18" s="640" t="str">
        <f t="shared" si="5"/>
        <v/>
      </c>
      <c r="AB18" s="639"/>
    </row>
    <row r="19" spans="2:28">
      <c r="B19" s="647">
        <v>14</v>
      </c>
      <c r="C19" s="655" t="s">
        <v>483</v>
      </c>
      <c r="D19" s="648" t="str">
        <f t="shared" si="0"/>
        <v>n</v>
      </c>
      <c r="E19" s="647" t="s">
        <v>462</v>
      </c>
      <c r="F19" s="641"/>
      <c r="G19" s="647" t="s">
        <v>443</v>
      </c>
      <c r="H19" s="641"/>
      <c r="I19" s="646" t="s">
        <v>461</v>
      </c>
      <c r="J19" s="641">
        <v>0</v>
      </c>
      <c r="K19" s="645" t="s">
        <v>434</v>
      </c>
      <c r="L19" s="640" t="str">
        <f t="shared" si="1"/>
        <v/>
      </c>
      <c r="N19" s="644">
        <f t="shared" si="6"/>
        <v>0.29166666666666669</v>
      </c>
      <c r="O19" s="637" t="s">
        <v>443</v>
      </c>
      <c r="P19" s="644">
        <f t="shared" si="7"/>
        <v>0.83333333333333337</v>
      </c>
      <c r="R19" s="643" t="str">
        <f t="shared" si="2"/>
        <v/>
      </c>
      <c r="S19" s="637" t="s">
        <v>443</v>
      </c>
      <c r="T19" s="643" t="str">
        <f t="shared" si="3"/>
        <v/>
      </c>
      <c r="U19" s="642" t="s">
        <v>461</v>
      </c>
      <c r="V19" s="641">
        <v>0</v>
      </c>
      <c r="W19" s="636" t="s">
        <v>434</v>
      </c>
      <c r="X19" s="640" t="str">
        <f t="shared" si="4"/>
        <v/>
      </c>
      <c r="Z19" s="640" t="str">
        <f t="shared" si="5"/>
        <v/>
      </c>
      <c r="AB19" s="639"/>
    </row>
    <row r="20" spans="2:28">
      <c r="B20" s="647">
        <v>15</v>
      </c>
      <c r="C20" s="655" t="s">
        <v>482</v>
      </c>
      <c r="D20" s="648" t="str">
        <f t="shared" si="0"/>
        <v>o</v>
      </c>
      <c r="E20" s="647" t="s">
        <v>462</v>
      </c>
      <c r="F20" s="641"/>
      <c r="G20" s="647" t="s">
        <v>443</v>
      </c>
      <c r="H20" s="641"/>
      <c r="I20" s="646" t="s">
        <v>461</v>
      </c>
      <c r="J20" s="641">
        <v>0</v>
      </c>
      <c r="K20" s="645" t="s">
        <v>434</v>
      </c>
      <c r="L20" s="640" t="str">
        <f t="shared" si="1"/>
        <v/>
      </c>
      <c r="N20" s="644">
        <f t="shared" si="6"/>
        <v>0.29166666666666669</v>
      </c>
      <c r="O20" s="637" t="s">
        <v>443</v>
      </c>
      <c r="P20" s="644">
        <f t="shared" si="7"/>
        <v>0.83333333333333337</v>
      </c>
      <c r="R20" s="643" t="str">
        <f t="shared" si="2"/>
        <v/>
      </c>
      <c r="S20" s="637" t="s">
        <v>443</v>
      </c>
      <c r="T20" s="643" t="str">
        <f t="shared" si="3"/>
        <v/>
      </c>
      <c r="U20" s="642" t="s">
        <v>461</v>
      </c>
      <c r="V20" s="641">
        <v>0</v>
      </c>
      <c r="W20" s="636" t="s">
        <v>434</v>
      </c>
      <c r="X20" s="640" t="str">
        <f t="shared" si="4"/>
        <v/>
      </c>
      <c r="Z20" s="640" t="str">
        <f t="shared" si="5"/>
        <v/>
      </c>
      <c r="AB20" s="639"/>
    </row>
    <row r="21" spans="2:28">
      <c r="B21" s="647">
        <v>16</v>
      </c>
      <c r="C21" s="655" t="s">
        <v>481</v>
      </c>
      <c r="D21" s="648" t="str">
        <f t="shared" si="0"/>
        <v>p</v>
      </c>
      <c r="E21" s="647" t="s">
        <v>462</v>
      </c>
      <c r="F21" s="641"/>
      <c r="G21" s="647" t="s">
        <v>443</v>
      </c>
      <c r="H21" s="641"/>
      <c r="I21" s="646" t="s">
        <v>461</v>
      </c>
      <c r="J21" s="641">
        <v>0</v>
      </c>
      <c r="K21" s="645" t="s">
        <v>434</v>
      </c>
      <c r="L21" s="640" t="str">
        <f t="shared" si="1"/>
        <v/>
      </c>
      <c r="N21" s="644">
        <f t="shared" si="6"/>
        <v>0.29166666666666669</v>
      </c>
      <c r="O21" s="637" t="s">
        <v>443</v>
      </c>
      <c r="P21" s="644">
        <f t="shared" si="7"/>
        <v>0.83333333333333337</v>
      </c>
      <c r="R21" s="643" t="str">
        <f t="shared" si="2"/>
        <v/>
      </c>
      <c r="S21" s="637" t="s">
        <v>443</v>
      </c>
      <c r="T21" s="643" t="str">
        <f t="shared" si="3"/>
        <v/>
      </c>
      <c r="U21" s="642" t="s">
        <v>461</v>
      </c>
      <c r="V21" s="641">
        <v>0</v>
      </c>
      <c r="W21" s="636" t="s">
        <v>434</v>
      </c>
      <c r="X21" s="640" t="str">
        <f t="shared" si="4"/>
        <v/>
      </c>
      <c r="Z21" s="640" t="str">
        <f t="shared" si="5"/>
        <v/>
      </c>
      <c r="AB21" s="639"/>
    </row>
    <row r="22" spans="2:28">
      <c r="B22" s="647">
        <v>17</v>
      </c>
      <c r="C22" s="655" t="s">
        <v>480</v>
      </c>
      <c r="D22" s="648" t="str">
        <f t="shared" si="0"/>
        <v>q</v>
      </c>
      <c r="E22" s="647" t="s">
        <v>462</v>
      </c>
      <c r="F22" s="641"/>
      <c r="G22" s="647" t="s">
        <v>443</v>
      </c>
      <c r="H22" s="641"/>
      <c r="I22" s="646" t="s">
        <v>461</v>
      </c>
      <c r="J22" s="641">
        <v>0</v>
      </c>
      <c r="K22" s="645" t="s">
        <v>434</v>
      </c>
      <c r="L22" s="640" t="str">
        <f t="shared" si="1"/>
        <v/>
      </c>
      <c r="N22" s="644">
        <f t="shared" si="6"/>
        <v>0.29166666666666669</v>
      </c>
      <c r="O22" s="637" t="s">
        <v>443</v>
      </c>
      <c r="P22" s="644">
        <f t="shared" si="7"/>
        <v>0.83333333333333337</v>
      </c>
      <c r="R22" s="643" t="str">
        <f t="shared" si="2"/>
        <v/>
      </c>
      <c r="S22" s="637" t="s">
        <v>443</v>
      </c>
      <c r="T22" s="643" t="str">
        <f t="shared" si="3"/>
        <v/>
      </c>
      <c r="U22" s="642" t="s">
        <v>461</v>
      </c>
      <c r="V22" s="641">
        <v>0</v>
      </c>
      <c r="W22" s="636" t="s">
        <v>434</v>
      </c>
      <c r="X22" s="640" t="str">
        <f t="shared" si="4"/>
        <v/>
      </c>
      <c r="Z22" s="640" t="str">
        <f t="shared" si="5"/>
        <v/>
      </c>
      <c r="AB22" s="639"/>
    </row>
    <row r="23" spans="2:28">
      <c r="B23" s="647">
        <v>18</v>
      </c>
      <c r="C23" s="655" t="s">
        <v>479</v>
      </c>
      <c r="D23" s="648" t="str">
        <f t="shared" si="0"/>
        <v>r</v>
      </c>
      <c r="E23" s="647" t="s">
        <v>462</v>
      </c>
      <c r="F23" s="653"/>
      <c r="G23" s="647" t="s">
        <v>443</v>
      </c>
      <c r="H23" s="653"/>
      <c r="I23" s="646" t="s">
        <v>461</v>
      </c>
      <c r="J23" s="653"/>
      <c r="K23" s="645" t="s">
        <v>434</v>
      </c>
      <c r="L23" s="655">
        <v>1</v>
      </c>
      <c r="N23" s="654"/>
      <c r="O23" s="647" t="s">
        <v>443</v>
      </c>
      <c r="P23" s="654"/>
      <c r="Q23" s="645"/>
      <c r="R23" s="654"/>
      <c r="S23" s="647" t="s">
        <v>443</v>
      </c>
      <c r="T23" s="654"/>
      <c r="U23" s="646" t="s">
        <v>461</v>
      </c>
      <c r="V23" s="653"/>
      <c r="W23" s="645" t="s">
        <v>434</v>
      </c>
      <c r="X23" s="652">
        <v>1</v>
      </c>
      <c r="Y23" s="645"/>
      <c r="Z23" s="652" t="s">
        <v>463</v>
      </c>
      <c r="AB23" s="639"/>
    </row>
    <row r="24" spans="2:28">
      <c r="B24" s="647">
        <v>19</v>
      </c>
      <c r="C24" s="655" t="s">
        <v>478</v>
      </c>
      <c r="D24" s="648" t="str">
        <f t="shared" si="0"/>
        <v>s</v>
      </c>
      <c r="E24" s="647" t="s">
        <v>462</v>
      </c>
      <c r="F24" s="653"/>
      <c r="G24" s="647" t="s">
        <v>443</v>
      </c>
      <c r="H24" s="653"/>
      <c r="I24" s="646" t="s">
        <v>461</v>
      </c>
      <c r="J24" s="653"/>
      <c r="K24" s="645" t="s">
        <v>434</v>
      </c>
      <c r="L24" s="655">
        <v>2</v>
      </c>
      <c r="N24" s="654"/>
      <c r="O24" s="647" t="s">
        <v>443</v>
      </c>
      <c r="P24" s="654"/>
      <c r="Q24" s="645"/>
      <c r="R24" s="654"/>
      <c r="S24" s="647" t="s">
        <v>443</v>
      </c>
      <c r="T24" s="654"/>
      <c r="U24" s="646" t="s">
        <v>461</v>
      </c>
      <c r="V24" s="653"/>
      <c r="W24" s="645" t="s">
        <v>434</v>
      </c>
      <c r="X24" s="652">
        <v>2</v>
      </c>
      <c r="Y24" s="645"/>
      <c r="Z24" s="652" t="s">
        <v>463</v>
      </c>
      <c r="AB24" s="639"/>
    </row>
    <row r="25" spans="2:28">
      <c r="B25" s="647">
        <v>20</v>
      </c>
      <c r="C25" s="655" t="s">
        <v>477</v>
      </c>
      <c r="D25" s="648" t="str">
        <f t="shared" si="0"/>
        <v>t</v>
      </c>
      <c r="E25" s="647" t="s">
        <v>462</v>
      </c>
      <c r="F25" s="653"/>
      <c r="G25" s="647" t="s">
        <v>443</v>
      </c>
      <c r="H25" s="653"/>
      <c r="I25" s="646" t="s">
        <v>461</v>
      </c>
      <c r="J25" s="653"/>
      <c r="K25" s="645" t="s">
        <v>434</v>
      </c>
      <c r="L25" s="655">
        <v>3</v>
      </c>
      <c r="N25" s="654"/>
      <c r="O25" s="647" t="s">
        <v>443</v>
      </c>
      <c r="P25" s="654"/>
      <c r="Q25" s="645"/>
      <c r="R25" s="654"/>
      <c r="S25" s="647" t="s">
        <v>443</v>
      </c>
      <c r="T25" s="654"/>
      <c r="U25" s="646" t="s">
        <v>461</v>
      </c>
      <c r="V25" s="653"/>
      <c r="W25" s="645" t="s">
        <v>434</v>
      </c>
      <c r="X25" s="652">
        <v>3</v>
      </c>
      <c r="Y25" s="645"/>
      <c r="Z25" s="652" t="s">
        <v>463</v>
      </c>
      <c r="AB25" s="639"/>
    </row>
    <row r="26" spans="2:28">
      <c r="B26" s="647">
        <v>21</v>
      </c>
      <c r="C26" s="655" t="s">
        <v>476</v>
      </c>
      <c r="D26" s="648" t="str">
        <f t="shared" si="0"/>
        <v>u</v>
      </c>
      <c r="E26" s="647" t="s">
        <v>462</v>
      </c>
      <c r="F26" s="653"/>
      <c r="G26" s="647" t="s">
        <v>443</v>
      </c>
      <c r="H26" s="653"/>
      <c r="I26" s="646" t="s">
        <v>461</v>
      </c>
      <c r="J26" s="653"/>
      <c r="K26" s="645" t="s">
        <v>434</v>
      </c>
      <c r="L26" s="655">
        <v>4</v>
      </c>
      <c r="N26" s="654"/>
      <c r="O26" s="647" t="s">
        <v>443</v>
      </c>
      <c r="P26" s="654"/>
      <c r="Q26" s="645"/>
      <c r="R26" s="654"/>
      <c r="S26" s="647" t="s">
        <v>443</v>
      </c>
      <c r="T26" s="654"/>
      <c r="U26" s="646" t="s">
        <v>461</v>
      </c>
      <c r="V26" s="653"/>
      <c r="W26" s="645" t="s">
        <v>434</v>
      </c>
      <c r="X26" s="652">
        <v>4</v>
      </c>
      <c r="Y26" s="645"/>
      <c r="Z26" s="652" t="s">
        <v>463</v>
      </c>
      <c r="AB26" s="639"/>
    </row>
    <row r="27" spans="2:28">
      <c r="B27" s="647">
        <v>22</v>
      </c>
      <c r="C27" s="655" t="s">
        <v>475</v>
      </c>
      <c r="D27" s="648" t="str">
        <f t="shared" si="0"/>
        <v>v</v>
      </c>
      <c r="E27" s="647" t="s">
        <v>462</v>
      </c>
      <c r="F27" s="653"/>
      <c r="G27" s="647" t="s">
        <v>443</v>
      </c>
      <c r="H27" s="653"/>
      <c r="I27" s="646" t="s">
        <v>461</v>
      </c>
      <c r="J27" s="653"/>
      <c r="K27" s="645" t="s">
        <v>434</v>
      </c>
      <c r="L27" s="655">
        <v>5</v>
      </c>
      <c r="N27" s="654"/>
      <c r="O27" s="647" t="s">
        <v>443</v>
      </c>
      <c r="P27" s="654"/>
      <c r="Q27" s="645"/>
      <c r="R27" s="654"/>
      <c r="S27" s="647" t="s">
        <v>443</v>
      </c>
      <c r="T27" s="654"/>
      <c r="U27" s="646" t="s">
        <v>461</v>
      </c>
      <c r="V27" s="653"/>
      <c r="W27" s="645" t="s">
        <v>434</v>
      </c>
      <c r="X27" s="652">
        <v>5</v>
      </c>
      <c r="Y27" s="645"/>
      <c r="Z27" s="652" t="s">
        <v>463</v>
      </c>
      <c r="AB27" s="639"/>
    </row>
    <row r="28" spans="2:28">
      <c r="B28" s="647">
        <v>23</v>
      </c>
      <c r="C28" s="655" t="s">
        <v>474</v>
      </c>
      <c r="D28" s="648" t="str">
        <f t="shared" si="0"/>
        <v>w</v>
      </c>
      <c r="E28" s="647" t="s">
        <v>462</v>
      </c>
      <c r="F28" s="653"/>
      <c r="G28" s="647" t="s">
        <v>443</v>
      </c>
      <c r="H28" s="653"/>
      <c r="I28" s="646" t="s">
        <v>461</v>
      </c>
      <c r="J28" s="653"/>
      <c r="K28" s="645" t="s">
        <v>434</v>
      </c>
      <c r="L28" s="655">
        <v>6</v>
      </c>
      <c r="N28" s="654"/>
      <c r="O28" s="647" t="s">
        <v>443</v>
      </c>
      <c r="P28" s="654"/>
      <c r="Q28" s="645"/>
      <c r="R28" s="654"/>
      <c r="S28" s="647" t="s">
        <v>443</v>
      </c>
      <c r="T28" s="654"/>
      <c r="U28" s="646" t="s">
        <v>461</v>
      </c>
      <c r="V28" s="653"/>
      <c r="W28" s="645" t="s">
        <v>434</v>
      </c>
      <c r="X28" s="652">
        <v>6</v>
      </c>
      <c r="Y28" s="645"/>
      <c r="Z28" s="652" t="s">
        <v>463</v>
      </c>
      <c r="AB28" s="639"/>
    </row>
    <row r="29" spans="2:28">
      <c r="B29" s="647">
        <v>24</v>
      </c>
      <c r="C29" s="655" t="s">
        <v>473</v>
      </c>
      <c r="D29" s="648" t="str">
        <f t="shared" si="0"/>
        <v>x</v>
      </c>
      <c r="E29" s="647" t="s">
        <v>462</v>
      </c>
      <c r="F29" s="653"/>
      <c r="G29" s="647" t="s">
        <v>443</v>
      </c>
      <c r="H29" s="653"/>
      <c r="I29" s="646" t="s">
        <v>461</v>
      </c>
      <c r="J29" s="653"/>
      <c r="K29" s="645" t="s">
        <v>434</v>
      </c>
      <c r="L29" s="655">
        <v>7</v>
      </c>
      <c r="N29" s="654"/>
      <c r="O29" s="647" t="s">
        <v>443</v>
      </c>
      <c r="P29" s="654"/>
      <c r="Q29" s="645"/>
      <c r="R29" s="654"/>
      <c r="S29" s="647" t="s">
        <v>443</v>
      </c>
      <c r="T29" s="654"/>
      <c r="U29" s="646" t="s">
        <v>461</v>
      </c>
      <c r="V29" s="653"/>
      <c r="W29" s="645" t="s">
        <v>434</v>
      </c>
      <c r="X29" s="652">
        <v>7</v>
      </c>
      <c r="Y29" s="645"/>
      <c r="Z29" s="652" t="s">
        <v>463</v>
      </c>
      <c r="AB29" s="639"/>
    </row>
    <row r="30" spans="2:28">
      <c r="B30" s="647">
        <v>25</v>
      </c>
      <c r="C30" s="655" t="s">
        <v>472</v>
      </c>
      <c r="D30" s="648" t="str">
        <f t="shared" si="0"/>
        <v>y</v>
      </c>
      <c r="E30" s="647" t="s">
        <v>462</v>
      </c>
      <c r="F30" s="653"/>
      <c r="G30" s="647" t="s">
        <v>443</v>
      </c>
      <c r="H30" s="653"/>
      <c r="I30" s="646" t="s">
        <v>461</v>
      </c>
      <c r="J30" s="653"/>
      <c r="K30" s="645" t="s">
        <v>434</v>
      </c>
      <c r="L30" s="655">
        <v>8</v>
      </c>
      <c r="N30" s="654"/>
      <c r="O30" s="647" t="s">
        <v>443</v>
      </c>
      <c r="P30" s="654"/>
      <c r="Q30" s="645"/>
      <c r="R30" s="654"/>
      <c r="S30" s="647" t="s">
        <v>443</v>
      </c>
      <c r="T30" s="654"/>
      <c r="U30" s="646" t="s">
        <v>461</v>
      </c>
      <c r="V30" s="653"/>
      <c r="W30" s="645" t="s">
        <v>434</v>
      </c>
      <c r="X30" s="652">
        <v>8</v>
      </c>
      <c r="Y30" s="645"/>
      <c r="Z30" s="652" t="s">
        <v>463</v>
      </c>
      <c r="AB30" s="639"/>
    </row>
    <row r="31" spans="2:28">
      <c r="B31" s="647">
        <v>26</v>
      </c>
      <c r="C31" s="655" t="s">
        <v>471</v>
      </c>
      <c r="D31" s="648" t="str">
        <f t="shared" si="0"/>
        <v>z</v>
      </c>
      <c r="E31" s="647" t="s">
        <v>462</v>
      </c>
      <c r="F31" s="653"/>
      <c r="G31" s="647" t="s">
        <v>443</v>
      </c>
      <c r="H31" s="653"/>
      <c r="I31" s="646" t="s">
        <v>461</v>
      </c>
      <c r="J31" s="653"/>
      <c r="K31" s="645" t="s">
        <v>434</v>
      </c>
      <c r="L31" s="655">
        <v>1</v>
      </c>
      <c r="N31" s="654"/>
      <c r="O31" s="647" t="s">
        <v>443</v>
      </c>
      <c r="P31" s="654"/>
      <c r="Q31" s="645"/>
      <c r="R31" s="654"/>
      <c r="S31" s="647" t="s">
        <v>443</v>
      </c>
      <c r="T31" s="654"/>
      <c r="U31" s="646" t="s">
        <v>461</v>
      </c>
      <c r="V31" s="653"/>
      <c r="W31" s="645" t="s">
        <v>434</v>
      </c>
      <c r="X31" s="652" t="s">
        <v>463</v>
      </c>
      <c r="Y31" s="645"/>
      <c r="Z31" s="652">
        <v>1</v>
      </c>
      <c r="AB31" s="639"/>
    </row>
    <row r="32" spans="2:28">
      <c r="B32" s="647">
        <v>27</v>
      </c>
      <c r="C32" s="655" t="s">
        <v>473</v>
      </c>
      <c r="D32" s="648" t="str">
        <f t="shared" si="0"/>
        <v>x</v>
      </c>
      <c r="E32" s="647" t="s">
        <v>462</v>
      </c>
      <c r="F32" s="653"/>
      <c r="G32" s="647" t="s">
        <v>443</v>
      </c>
      <c r="H32" s="653"/>
      <c r="I32" s="646" t="s">
        <v>461</v>
      </c>
      <c r="J32" s="653"/>
      <c r="K32" s="645" t="s">
        <v>434</v>
      </c>
      <c r="L32" s="655">
        <v>2</v>
      </c>
      <c r="N32" s="654"/>
      <c r="O32" s="647" t="s">
        <v>443</v>
      </c>
      <c r="P32" s="654"/>
      <c r="Q32" s="645"/>
      <c r="R32" s="654"/>
      <c r="S32" s="647" t="s">
        <v>443</v>
      </c>
      <c r="T32" s="654"/>
      <c r="U32" s="646" t="s">
        <v>461</v>
      </c>
      <c r="V32" s="653"/>
      <c r="W32" s="645" t="s">
        <v>434</v>
      </c>
      <c r="X32" s="652" t="s">
        <v>463</v>
      </c>
      <c r="Y32" s="645"/>
      <c r="Z32" s="652">
        <v>2</v>
      </c>
      <c r="AB32" s="639"/>
    </row>
    <row r="33" spans="2:28">
      <c r="B33" s="647">
        <v>28</v>
      </c>
      <c r="C33" s="655" t="s">
        <v>470</v>
      </c>
      <c r="D33" s="648" t="str">
        <f t="shared" si="0"/>
        <v>aa</v>
      </c>
      <c r="E33" s="647" t="s">
        <v>462</v>
      </c>
      <c r="F33" s="653"/>
      <c r="G33" s="647" t="s">
        <v>443</v>
      </c>
      <c r="H33" s="653"/>
      <c r="I33" s="646" t="s">
        <v>461</v>
      </c>
      <c r="J33" s="653"/>
      <c r="K33" s="645" t="s">
        <v>434</v>
      </c>
      <c r="L33" s="655">
        <v>3</v>
      </c>
      <c r="N33" s="654"/>
      <c r="O33" s="647" t="s">
        <v>443</v>
      </c>
      <c r="P33" s="654"/>
      <c r="Q33" s="645"/>
      <c r="R33" s="654"/>
      <c r="S33" s="647" t="s">
        <v>443</v>
      </c>
      <c r="T33" s="654"/>
      <c r="U33" s="646" t="s">
        <v>461</v>
      </c>
      <c r="V33" s="653"/>
      <c r="W33" s="645" t="s">
        <v>434</v>
      </c>
      <c r="X33" s="652" t="s">
        <v>463</v>
      </c>
      <c r="Y33" s="645"/>
      <c r="Z33" s="652">
        <v>3</v>
      </c>
      <c r="AB33" s="639"/>
    </row>
    <row r="34" spans="2:28">
      <c r="B34" s="647">
        <v>29</v>
      </c>
      <c r="C34" s="655" t="s">
        <v>469</v>
      </c>
      <c r="D34" s="648" t="str">
        <f t="shared" si="0"/>
        <v>ab</v>
      </c>
      <c r="E34" s="647" t="s">
        <v>462</v>
      </c>
      <c r="F34" s="653"/>
      <c r="G34" s="647" t="s">
        <v>443</v>
      </c>
      <c r="H34" s="653"/>
      <c r="I34" s="646" t="s">
        <v>461</v>
      </c>
      <c r="J34" s="653"/>
      <c r="K34" s="645" t="s">
        <v>434</v>
      </c>
      <c r="L34" s="655">
        <v>4</v>
      </c>
      <c r="N34" s="654"/>
      <c r="O34" s="647" t="s">
        <v>443</v>
      </c>
      <c r="P34" s="654"/>
      <c r="Q34" s="645"/>
      <c r="R34" s="654"/>
      <c r="S34" s="647" t="s">
        <v>443</v>
      </c>
      <c r="T34" s="654"/>
      <c r="U34" s="646" t="s">
        <v>461</v>
      </c>
      <c r="V34" s="653"/>
      <c r="W34" s="645" t="s">
        <v>434</v>
      </c>
      <c r="X34" s="652" t="s">
        <v>463</v>
      </c>
      <c r="Y34" s="645"/>
      <c r="Z34" s="652">
        <v>4</v>
      </c>
      <c r="AB34" s="639"/>
    </row>
    <row r="35" spans="2:28">
      <c r="B35" s="647">
        <v>30</v>
      </c>
      <c r="C35" s="655" t="s">
        <v>468</v>
      </c>
      <c r="D35" s="648" t="str">
        <f t="shared" si="0"/>
        <v>ac</v>
      </c>
      <c r="E35" s="647" t="s">
        <v>462</v>
      </c>
      <c r="F35" s="653"/>
      <c r="G35" s="647" t="s">
        <v>443</v>
      </c>
      <c r="H35" s="653"/>
      <c r="I35" s="646" t="s">
        <v>461</v>
      </c>
      <c r="J35" s="653"/>
      <c r="K35" s="645" t="s">
        <v>434</v>
      </c>
      <c r="L35" s="655">
        <v>5</v>
      </c>
      <c r="N35" s="654"/>
      <c r="O35" s="647" t="s">
        <v>443</v>
      </c>
      <c r="P35" s="654"/>
      <c r="Q35" s="645"/>
      <c r="R35" s="654"/>
      <c r="S35" s="647" t="s">
        <v>443</v>
      </c>
      <c r="T35" s="654"/>
      <c r="U35" s="646" t="s">
        <v>461</v>
      </c>
      <c r="V35" s="653"/>
      <c r="W35" s="645" t="s">
        <v>434</v>
      </c>
      <c r="X35" s="652" t="s">
        <v>463</v>
      </c>
      <c r="Y35" s="645"/>
      <c r="Z35" s="652">
        <v>5</v>
      </c>
      <c r="AB35" s="639"/>
    </row>
    <row r="36" spans="2:28">
      <c r="B36" s="647">
        <v>31</v>
      </c>
      <c r="C36" s="655" t="s">
        <v>467</v>
      </c>
      <c r="D36" s="648" t="str">
        <f t="shared" si="0"/>
        <v>ad</v>
      </c>
      <c r="E36" s="647" t="s">
        <v>462</v>
      </c>
      <c r="F36" s="653"/>
      <c r="G36" s="647" t="s">
        <v>443</v>
      </c>
      <c r="H36" s="653"/>
      <c r="I36" s="646" t="s">
        <v>461</v>
      </c>
      <c r="J36" s="653"/>
      <c r="K36" s="645" t="s">
        <v>434</v>
      </c>
      <c r="L36" s="655">
        <v>6</v>
      </c>
      <c r="N36" s="654"/>
      <c r="O36" s="647" t="s">
        <v>443</v>
      </c>
      <c r="P36" s="654"/>
      <c r="Q36" s="645"/>
      <c r="R36" s="654"/>
      <c r="S36" s="647" t="s">
        <v>443</v>
      </c>
      <c r="T36" s="654"/>
      <c r="U36" s="646" t="s">
        <v>461</v>
      </c>
      <c r="V36" s="653"/>
      <c r="W36" s="645" t="s">
        <v>434</v>
      </c>
      <c r="X36" s="652" t="s">
        <v>463</v>
      </c>
      <c r="Y36" s="645"/>
      <c r="Z36" s="652">
        <v>6</v>
      </c>
      <c r="AB36" s="639"/>
    </row>
    <row r="37" spans="2:28">
      <c r="B37" s="647">
        <v>32</v>
      </c>
      <c r="C37" s="655" t="s">
        <v>466</v>
      </c>
      <c r="D37" s="648" t="str">
        <f t="shared" si="0"/>
        <v>ae</v>
      </c>
      <c r="E37" s="647" t="s">
        <v>462</v>
      </c>
      <c r="F37" s="653"/>
      <c r="G37" s="647" t="s">
        <v>443</v>
      </c>
      <c r="H37" s="653"/>
      <c r="I37" s="646" t="s">
        <v>461</v>
      </c>
      <c r="J37" s="653"/>
      <c r="K37" s="645" t="s">
        <v>434</v>
      </c>
      <c r="L37" s="655">
        <v>7</v>
      </c>
      <c r="N37" s="654"/>
      <c r="O37" s="647" t="s">
        <v>443</v>
      </c>
      <c r="P37" s="654"/>
      <c r="Q37" s="645"/>
      <c r="R37" s="654"/>
      <c r="S37" s="647" t="s">
        <v>443</v>
      </c>
      <c r="T37" s="654"/>
      <c r="U37" s="646" t="s">
        <v>461</v>
      </c>
      <c r="V37" s="653"/>
      <c r="W37" s="645" t="s">
        <v>434</v>
      </c>
      <c r="X37" s="652" t="s">
        <v>463</v>
      </c>
      <c r="Y37" s="645"/>
      <c r="Z37" s="652">
        <v>7</v>
      </c>
      <c r="AB37" s="639"/>
    </row>
    <row r="38" spans="2:28">
      <c r="B38" s="647">
        <v>33</v>
      </c>
      <c r="C38" s="655" t="s">
        <v>465</v>
      </c>
      <c r="D38" s="648" t="str">
        <f t="shared" si="0"/>
        <v>af</v>
      </c>
      <c r="E38" s="647" t="s">
        <v>462</v>
      </c>
      <c r="F38" s="653"/>
      <c r="G38" s="647" t="s">
        <v>443</v>
      </c>
      <c r="H38" s="653"/>
      <c r="I38" s="646" t="s">
        <v>461</v>
      </c>
      <c r="J38" s="653"/>
      <c r="K38" s="645" t="s">
        <v>434</v>
      </c>
      <c r="L38" s="655">
        <v>8</v>
      </c>
      <c r="N38" s="654"/>
      <c r="O38" s="647" t="s">
        <v>443</v>
      </c>
      <c r="P38" s="654"/>
      <c r="Q38" s="645"/>
      <c r="R38" s="654"/>
      <c r="S38" s="647" t="s">
        <v>443</v>
      </c>
      <c r="T38" s="654"/>
      <c r="U38" s="646" t="s">
        <v>461</v>
      </c>
      <c r="V38" s="653"/>
      <c r="W38" s="645" t="s">
        <v>434</v>
      </c>
      <c r="X38" s="652" t="s">
        <v>463</v>
      </c>
      <c r="Y38" s="645"/>
      <c r="Z38" s="652">
        <v>8</v>
      </c>
      <c r="AB38" s="639"/>
    </row>
    <row r="39" spans="2:28">
      <c r="B39" s="647">
        <v>34</v>
      </c>
      <c r="C39" s="651" t="s">
        <v>464</v>
      </c>
      <c r="D39" s="648"/>
      <c r="E39" s="647" t="s">
        <v>462</v>
      </c>
      <c r="F39" s="641"/>
      <c r="G39" s="647" t="s">
        <v>443</v>
      </c>
      <c r="H39" s="641"/>
      <c r="I39" s="646" t="s">
        <v>461</v>
      </c>
      <c r="J39" s="641">
        <v>0</v>
      </c>
      <c r="K39" s="645" t="s">
        <v>434</v>
      </c>
      <c r="L39" s="640" t="str">
        <f>IF(OR(F39="",H39=""),"",(H39+IF(F39&gt;H39,1,0)-F39-J39)*24)</f>
        <v/>
      </c>
      <c r="N39" s="644">
        <f>$N$6</f>
        <v>0.29166666666666669</v>
      </c>
      <c r="O39" s="637" t="s">
        <v>443</v>
      </c>
      <c r="P39" s="644">
        <f>$P$6</f>
        <v>0.83333333333333337</v>
      </c>
      <c r="R39" s="643" t="str">
        <f t="shared" ref="R39:R47" si="8">IF(F39="","",IF(F39&lt;N39,N39,IF(F39&gt;=P39,"",F39)))</f>
        <v/>
      </c>
      <c r="S39" s="637" t="s">
        <v>443</v>
      </c>
      <c r="T39" s="643" t="str">
        <f t="shared" ref="T39:T47" si="9">IF(H39="","",IF(H39&gt;F39,IF(H39&lt;P39,H39,P39),P39))</f>
        <v/>
      </c>
      <c r="U39" s="642" t="s">
        <v>461</v>
      </c>
      <c r="V39" s="641">
        <v>0</v>
      </c>
      <c r="W39" s="636" t="s">
        <v>434</v>
      </c>
      <c r="X39" s="640" t="str">
        <f>IF(R39="","",IF((T39+IF(R39&gt;T39,1,0)-R39-V39)*24=0,"",(T39+IF(R39&gt;T39,1,0)-R39-V39)*24))</f>
        <v/>
      </c>
      <c r="Z39" s="640" t="str">
        <f t="shared" ref="Z39:Z47" si="10">IF(X39="",L39,IF(OR(L39-X39=0,L39-X39&lt;0),"-",L39-X39))</f>
        <v/>
      </c>
      <c r="AB39" s="639"/>
    </row>
    <row r="40" spans="2:28">
      <c r="B40" s="647"/>
      <c r="C40" s="650" t="s">
        <v>463</v>
      </c>
      <c r="D40" s="648"/>
      <c r="E40" s="647" t="s">
        <v>462</v>
      </c>
      <c r="F40" s="641"/>
      <c r="G40" s="647" t="s">
        <v>443</v>
      </c>
      <c r="H40" s="641"/>
      <c r="I40" s="646" t="s">
        <v>461</v>
      </c>
      <c r="J40" s="641">
        <v>0</v>
      </c>
      <c r="K40" s="645" t="s">
        <v>434</v>
      </c>
      <c r="L40" s="640" t="str">
        <f>IF(OR(F40="",H40=""),"",(H40+IF(F40&gt;H40,1,0)-F40-J40)*24)</f>
        <v/>
      </c>
      <c r="N40" s="644">
        <f>$N$6</f>
        <v>0.29166666666666669</v>
      </c>
      <c r="O40" s="637" t="s">
        <v>443</v>
      </c>
      <c r="P40" s="644">
        <f>$P$6</f>
        <v>0.83333333333333337</v>
      </c>
      <c r="R40" s="643" t="str">
        <f t="shared" si="8"/>
        <v/>
      </c>
      <c r="S40" s="637" t="s">
        <v>443</v>
      </c>
      <c r="T40" s="643" t="str">
        <f t="shared" si="9"/>
        <v/>
      </c>
      <c r="U40" s="642" t="s">
        <v>461</v>
      </c>
      <c r="V40" s="641">
        <v>0</v>
      </c>
      <c r="W40" s="636" t="s">
        <v>434</v>
      </c>
      <c r="X40" s="640" t="str">
        <f>IF(R40="","",IF((T40+IF(R40&gt;T40,1,0)-R40-V40)*24=0,"",(T40+IF(R40&gt;T40,1,0)-R40-V40)*24))</f>
        <v/>
      </c>
      <c r="Z40" s="640" t="str">
        <f t="shared" si="10"/>
        <v/>
      </c>
      <c r="AB40" s="639"/>
    </row>
    <row r="41" spans="2:28">
      <c r="B41" s="647"/>
      <c r="C41" s="649" t="s">
        <v>463</v>
      </c>
      <c r="D41" s="648" t="str">
        <f>C39</f>
        <v>ag</v>
      </c>
      <c r="E41" s="647" t="s">
        <v>462</v>
      </c>
      <c r="F41" s="641" t="s">
        <v>463</v>
      </c>
      <c r="G41" s="647" t="s">
        <v>443</v>
      </c>
      <c r="H41" s="641" t="s">
        <v>463</v>
      </c>
      <c r="I41" s="646" t="s">
        <v>461</v>
      </c>
      <c r="J41" s="641" t="s">
        <v>463</v>
      </c>
      <c r="K41" s="645" t="s">
        <v>434</v>
      </c>
      <c r="L41" s="640" t="str">
        <f>IF(OR(L39="",L40=""),"",L39+L40)</f>
        <v/>
      </c>
      <c r="N41" s="644" t="s">
        <v>463</v>
      </c>
      <c r="O41" s="637" t="s">
        <v>443</v>
      </c>
      <c r="P41" s="644" t="s">
        <v>463</v>
      </c>
      <c r="R41" s="643" t="str">
        <f t="shared" si="8"/>
        <v/>
      </c>
      <c r="S41" s="637" t="s">
        <v>443</v>
      </c>
      <c r="T41" s="643" t="str">
        <f t="shared" si="9"/>
        <v>-</v>
      </c>
      <c r="U41" s="642" t="s">
        <v>461</v>
      </c>
      <c r="V41" s="641" t="s">
        <v>927</v>
      </c>
      <c r="W41" s="636" t="s">
        <v>434</v>
      </c>
      <c r="X41" s="640" t="str">
        <f>IF(OR(X39="",X40=""),"",X39+X40)</f>
        <v/>
      </c>
      <c r="Z41" s="640" t="str">
        <f t="shared" si="10"/>
        <v/>
      </c>
      <c r="AB41" s="639" t="s">
        <v>930</v>
      </c>
    </row>
    <row r="42" spans="2:28">
      <c r="B42" s="647"/>
      <c r="C42" s="651" t="s">
        <v>929</v>
      </c>
      <c r="D42" s="648"/>
      <c r="E42" s="647" t="s">
        <v>462</v>
      </c>
      <c r="F42" s="641"/>
      <c r="G42" s="647" t="s">
        <v>443</v>
      </c>
      <c r="H42" s="641"/>
      <c r="I42" s="646" t="s">
        <v>461</v>
      </c>
      <c r="J42" s="641">
        <v>0</v>
      </c>
      <c r="K42" s="645" t="s">
        <v>434</v>
      </c>
      <c r="L42" s="640" t="str">
        <f>IF(OR(F42="",H42=""),"",(H42+IF(F42&gt;H42,1,0)-F42-J42)*24)</f>
        <v/>
      </c>
      <c r="N42" s="644">
        <f>$N$6</f>
        <v>0.29166666666666669</v>
      </c>
      <c r="O42" s="637" t="s">
        <v>443</v>
      </c>
      <c r="P42" s="644">
        <f>$P$6</f>
        <v>0.83333333333333337</v>
      </c>
      <c r="R42" s="643" t="str">
        <f t="shared" si="8"/>
        <v/>
      </c>
      <c r="S42" s="637" t="s">
        <v>443</v>
      </c>
      <c r="T42" s="643" t="str">
        <f t="shared" si="9"/>
        <v/>
      </c>
      <c r="U42" s="642" t="s">
        <v>461</v>
      </c>
      <c r="V42" s="641">
        <v>0</v>
      </c>
      <c r="W42" s="636" t="s">
        <v>434</v>
      </c>
      <c r="X42" s="640" t="str">
        <f>IF(R42="","",IF((T42+IF(R42&gt;T42,1,0)-R42-V42)*24=0,"",(T42+IF(R42&gt;T42,1,0)-R42-V42)*24))</f>
        <v/>
      </c>
      <c r="Z42" s="640" t="str">
        <f t="shared" si="10"/>
        <v/>
      </c>
      <c r="AB42" s="639"/>
    </row>
    <row r="43" spans="2:28">
      <c r="B43" s="647">
        <v>35</v>
      </c>
      <c r="C43" s="650" t="s">
        <v>463</v>
      </c>
      <c r="D43" s="648"/>
      <c r="E43" s="647" t="s">
        <v>462</v>
      </c>
      <c r="F43" s="641"/>
      <c r="G43" s="647" t="s">
        <v>443</v>
      </c>
      <c r="H43" s="641"/>
      <c r="I43" s="646" t="s">
        <v>461</v>
      </c>
      <c r="J43" s="641">
        <v>0</v>
      </c>
      <c r="K43" s="645" t="s">
        <v>434</v>
      </c>
      <c r="L43" s="640" t="str">
        <f>IF(OR(F43="",H43=""),"",(H43+IF(F43&gt;H43,1,0)-F43-J43)*24)</f>
        <v/>
      </c>
      <c r="N43" s="644">
        <f>$N$6</f>
        <v>0.29166666666666669</v>
      </c>
      <c r="O43" s="637" t="s">
        <v>443</v>
      </c>
      <c r="P43" s="644">
        <f>$P$6</f>
        <v>0.83333333333333337</v>
      </c>
      <c r="R43" s="643" t="str">
        <f t="shared" si="8"/>
        <v/>
      </c>
      <c r="S43" s="637" t="s">
        <v>443</v>
      </c>
      <c r="T43" s="643" t="str">
        <f t="shared" si="9"/>
        <v/>
      </c>
      <c r="U43" s="642" t="s">
        <v>461</v>
      </c>
      <c r="V43" s="641">
        <v>0</v>
      </c>
      <c r="W43" s="636" t="s">
        <v>434</v>
      </c>
      <c r="X43" s="640" t="str">
        <f>IF(R43="","",IF((T43+IF(R43&gt;T43,1,0)-R43-V43)*24=0,"",(T43+IF(R43&gt;T43,1,0)-R43-V43)*24))</f>
        <v/>
      </c>
      <c r="Z43" s="640" t="str">
        <f t="shared" si="10"/>
        <v/>
      </c>
      <c r="AB43" s="639"/>
    </row>
    <row r="44" spans="2:28">
      <c r="B44" s="647"/>
      <c r="C44" s="649" t="s">
        <v>463</v>
      </c>
      <c r="D44" s="648" t="str">
        <f>C42</f>
        <v>ah</v>
      </c>
      <c r="E44" s="647" t="s">
        <v>462</v>
      </c>
      <c r="F44" s="641" t="s">
        <v>463</v>
      </c>
      <c r="G44" s="647" t="s">
        <v>443</v>
      </c>
      <c r="H44" s="641" t="s">
        <v>463</v>
      </c>
      <c r="I44" s="646" t="s">
        <v>461</v>
      </c>
      <c r="J44" s="641" t="s">
        <v>463</v>
      </c>
      <c r="K44" s="645" t="s">
        <v>434</v>
      </c>
      <c r="L44" s="640" t="str">
        <f>IF(OR(L42="",L43=""),"",L42+L43)</f>
        <v/>
      </c>
      <c r="N44" s="644" t="s">
        <v>463</v>
      </c>
      <c r="O44" s="637" t="s">
        <v>443</v>
      </c>
      <c r="P44" s="644" t="s">
        <v>463</v>
      </c>
      <c r="R44" s="643" t="str">
        <f t="shared" si="8"/>
        <v/>
      </c>
      <c r="S44" s="637" t="s">
        <v>443</v>
      </c>
      <c r="T44" s="643" t="str">
        <f t="shared" si="9"/>
        <v>-</v>
      </c>
      <c r="U44" s="642" t="s">
        <v>461</v>
      </c>
      <c r="V44" s="641" t="s">
        <v>927</v>
      </c>
      <c r="W44" s="636" t="s">
        <v>434</v>
      </c>
      <c r="X44" s="640" t="str">
        <f>IF(OR(X42="",X43=""),"",X42+X43)</f>
        <v/>
      </c>
      <c r="Z44" s="640" t="str">
        <f t="shared" si="10"/>
        <v/>
      </c>
      <c r="AB44" s="639" t="s">
        <v>926</v>
      </c>
    </row>
    <row r="45" spans="2:28">
      <c r="B45" s="647"/>
      <c r="C45" s="651" t="s">
        <v>928</v>
      </c>
      <c r="D45" s="648"/>
      <c r="E45" s="647" t="s">
        <v>462</v>
      </c>
      <c r="F45" s="641"/>
      <c r="G45" s="647" t="s">
        <v>443</v>
      </c>
      <c r="H45" s="641"/>
      <c r="I45" s="646" t="s">
        <v>461</v>
      </c>
      <c r="J45" s="641">
        <v>0</v>
      </c>
      <c r="K45" s="645" t="s">
        <v>434</v>
      </c>
      <c r="L45" s="640" t="str">
        <f>IF(OR(F45="",H45=""),"",(H45+IF(F45&gt;H45,1,0)-F45-J45)*24)</f>
        <v/>
      </c>
      <c r="N45" s="644">
        <f>$N$6</f>
        <v>0.29166666666666669</v>
      </c>
      <c r="O45" s="637" t="s">
        <v>443</v>
      </c>
      <c r="P45" s="644">
        <f>$P$6</f>
        <v>0.83333333333333337</v>
      </c>
      <c r="R45" s="643" t="str">
        <f t="shared" si="8"/>
        <v/>
      </c>
      <c r="S45" s="637" t="s">
        <v>443</v>
      </c>
      <c r="T45" s="643" t="str">
        <f t="shared" si="9"/>
        <v/>
      </c>
      <c r="U45" s="642" t="s">
        <v>461</v>
      </c>
      <c r="V45" s="641">
        <v>0</v>
      </c>
      <c r="W45" s="636" t="s">
        <v>434</v>
      </c>
      <c r="X45" s="640" t="str">
        <f>IF(R45="","",IF((T45+IF(R45&gt;T45,1,0)-R45-V45)*24=0,"",(T45+IF(R45&gt;T45,1,0)-R45-V45)*24))</f>
        <v/>
      </c>
      <c r="Z45" s="640" t="str">
        <f t="shared" si="10"/>
        <v/>
      </c>
      <c r="AB45" s="639"/>
    </row>
    <row r="46" spans="2:28">
      <c r="B46" s="647">
        <v>36</v>
      </c>
      <c r="C46" s="650" t="s">
        <v>463</v>
      </c>
      <c r="D46" s="648"/>
      <c r="E46" s="647" t="s">
        <v>462</v>
      </c>
      <c r="F46" s="641"/>
      <c r="G46" s="647" t="s">
        <v>443</v>
      </c>
      <c r="H46" s="641"/>
      <c r="I46" s="646" t="s">
        <v>461</v>
      </c>
      <c r="J46" s="641">
        <v>0</v>
      </c>
      <c r="K46" s="645" t="s">
        <v>434</v>
      </c>
      <c r="L46" s="640" t="str">
        <f>IF(OR(F46="",H46=""),"",(H46+IF(F46&gt;H46,1,0)-F46-J46)*24)</f>
        <v/>
      </c>
      <c r="N46" s="644">
        <f>$N$6</f>
        <v>0.29166666666666669</v>
      </c>
      <c r="O46" s="637" t="s">
        <v>443</v>
      </c>
      <c r="P46" s="644">
        <f>$P$6</f>
        <v>0.83333333333333337</v>
      </c>
      <c r="R46" s="643" t="str">
        <f t="shared" si="8"/>
        <v/>
      </c>
      <c r="S46" s="637" t="s">
        <v>443</v>
      </c>
      <c r="T46" s="643" t="str">
        <f t="shared" si="9"/>
        <v/>
      </c>
      <c r="U46" s="642" t="s">
        <v>461</v>
      </c>
      <c r="V46" s="641">
        <v>0</v>
      </c>
      <c r="W46" s="636" t="s">
        <v>434</v>
      </c>
      <c r="X46" s="640" t="str">
        <f>IF(R46="","",IF((T46+IF(R46&gt;T46,1,0)-R46-V46)*24=0,"",(T46+IF(R46&gt;T46,1,0)-R46-V46)*24))</f>
        <v/>
      </c>
      <c r="Z46" s="640" t="str">
        <f t="shared" si="10"/>
        <v/>
      </c>
      <c r="AB46" s="639"/>
    </row>
    <row r="47" spans="2:28">
      <c r="B47" s="647"/>
      <c r="C47" s="649" t="s">
        <v>463</v>
      </c>
      <c r="D47" s="648" t="str">
        <f>C45</f>
        <v>ai</v>
      </c>
      <c r="E47" s="647" t="s">
        <v>462</v>
      </c>
      <c r="F47" s="641" t="s">
        <v>463</v>
      </c>
      <c r="G47" s="647" t="s">
        <v>443</v>
      </c>
      <c r="H47" s="641" t="s">
        <v>463</v>
      </c>
      <c r="I47" s="646" t="s">
        <v>461</v>
      </c>
      <c r="J47" s="641" t="s">
        <v>463</v>
      </c>
      <c r="K47" s="645" t="s">
        <v>434</v>
      </c>
      <c r="L47" s="640" t="str">
        <f>IF(OR(L45="",L46=""),"",L45+L46)</f>
        <v/>
      </c>
      <c r="N47" s="644" t="s">
        <v>463</v>
      </c>
      <c r="O47" s="637" t="s">
        <v>443</v>
      </c>
      <c r="P47" s="644" t="s">
        <v>463</v>
      </c>
      <c r="R47" s="643" t="str">
        <f t="shared" si="8"/>
        <v/>
      </c>
      <c r="S47" s="637" t="s">
        <v>443</v>
      </c>
      <c r="T47" s="643" t="str">
        <f t="shared" si="9"/>
        <v>-</v>
      </c>
      <c r="U47" s="642" t="s">
        <v>461</v>
      </c>
      <c r="V47" s="641" t="s">
        <v>927</v>
      </c>
      <c r="W47" s="636" t="s">
        <v>434</v>
      </c>
      <c r="X47" s="640" t="str">
        <f>IF(OR(X45="",X46=""),"",X45+X46)</f>
        <v/>
      </c>
      <c r="Z47" s="640" t="str">
        <f t="shared" si="10"/>
        <v/>
      </c>
      <c r="AB47" s="639" t="s">
        <v>926</v>
      </c>
    </row>
    <row r="49" spans="3:4">
      <c r="C49" s="638" t="s">
        <v>925</v>
      </c>
      <c r="D49" s="638"/>
    </row>
    <row r="50" spans="3:4">
      <c r="C50" s="638" t="s">
        <v>924</v>
      </c>
      <c r="D50" s="638"/>
    </row>
    <row r="51" spans="3:4">
      <c r="C51" s="638" t="s">
        <v>923</v>
      </c>
      <c r="D51" s="638"/>
    </row>
    <row r="52" spans="3:4">
      <c r="C52" s="638" t="s">
        <v>922</v>
      </c>
      <c r="D52" s="638"/>
    </row>
  </sheetData>
  <sheetProtection sheet="1"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CC71-510C-48DA-B920-5EE88D8C84B8}">
  <sheetPr>
    <pageSetUpPr fitToPage="1"/>
  </sheetPr>
  <dimension ref="B1:AB52"/>
  <sheetViews>
    <sheetView zoomScaleNormal="100" workbookViewId="0"/>
  </sheetViews>
  <sheetFormatPr defaultColWidth="10" defaultRowHeight="19.2"/>
  <cols>
    <col min="1" max="1" width="1.77734375" style="636" customWidth="1"/>
    <col min="2" max="2" width="6.21875" style="637" customWidth="1"/>
    <col min="3" max="3" width="11.77734375" style="637" customWidth="1"/>
    <col min="4" max="4" width="11.77734375" style="637" hidden="1" customWidth="1"/>
    <col min="5" max="5" width="3.77734375" style="637" bestFit="1" customWidth="1"/>
    <col min="6" max="6" width="17.33203125" style="636" customWidth="1"/>
    <col min="7" max="7" width="3.77734375" style="636" bestFit="1" customWidth="1"/>
    <col min="8" max="8" width="17.33203125" style="636" customWidth="1"/>
    <col min="9" max="9" width="3.77734375" style="636" bestFit="1" customWidth="1"/>
    <col min="10" max="10" width="17.33203125" style="637" customWidth="1"/>
    <col min="11" max="11" width="3.77734375" style="636" bestFit="1" customWidth="1"/>
    <col min="12" max="12" width="17.33203125" style="636" customWidth="1"/>
    <col min="13" max="13" width="5.5546875" style="636" customWidth="1"/>
    <col min="14" max="14" width="17.33203125" style="636" customWidth="1"/>
    <col min="15" max="15" width="3.77734375" style="636" customWidth="1"/>
    <col min="16" max="16" width="17.33203125" style="636" customWidth="1"/>
    <col min="17" max="17" width="3.77734375" style="636" customWidth="1"/>
    <col min="18" max="18" width="17.33203125" style="636" customWidth="1"/>
    <col min="19" max="19" width="3.77734375" style="636" customWidth="1"/>
    <col min="20" max="20" width="17.33203125" style="636" customWidth="1"/>
    <col min="21" max="21" width="3.77734375" style="636" customWidth="1"/>
    <col min="22" max="22" width="17.33203125" style="636" customWidth="1"/>
    <col min="23" max="23" width="3.77734375" style="636" customWidth="1"/>
    <col min="24" max="24" width="17.33203125" style="636" customWidth="1"/>
    <col min="25" max="25" width="3.77734375" style="636" customWidth="1"/>
    <col min="26" max="26" width="17.33203125" style="636" customWidth="1"/>
    <col min="27" max="27" width="3.77734375" style="636" customWidth="1"/>
    <col min="28" max="28" width="56.21875" style="636" customWidth="1"/>
    <col min="29" max="16384" width="10" style="636"/>
  </cols>
  <sheetData>
    <row r="1" spans="2:28">
      <c r="B1" s="661" t="s">
        <v>507</v>
      </c>
    </row>
    <row r="2" spans="2:28">
      <c r="B2" s="638" t="s">
        <v>506</v>
      </c>
      <c r="F2" s="660"/>
      <c r="G2" s="658"/>
      <c r="H2" s="658"/>
      <c r="I2" s="658"/>
      <c r="J2" s="659"/>
      <c r="K2" s="658"/>
      <c r="L2" s="658"/>
    </row>
    <row r="3" spans="2:28">
      <c r="B3" s="660" t="s">
        <v>505</v>
      </c>
      <c r="F3" s="659" t="s">
        <v>504</v>
      </c>
      <c r="G3" s="658"/>
      <c r="H3" s="658"/>
      <c r="I3" s="658"/>
      <c r="J3" s="659"/>
      <c r="K3" s="658"/>
      <c r="L3" s="658"/>
    </row>
    <row r="4" spans="2:28">
      <c r="B4" s="638"/>
      <c r="F4" s="1245" t="s">
        <v>498</v>
      </c>
      <c r="G4" s="1245"/>
      <c r="H4" s="1245"/>
      <c r="I4" s="1245"/>
      <c r="J4" s="1245"/>
      <c r="K4" s="1245"/>
      <c r="L4" s="1245"/>
      <c r="N4" s="1245" t="s">
        <v>503</v>
      </c>
      <c r="O4" s="1245"/>
      <c r="P4" s="1245"/>
      <c r="R4" s="1245" t="s">
        <v>502</v>
      </c>
      <c r="S4" s="1245"/>
      <c r="T4" s="1245"/>
      <c r="U4" s="1245"/>
      <c r="V4" s="1245"/>
      <c r="W4" s="1245"/>
      <c r="X4" s="1245"/>
      <c r="Z4" s="657" t="s">
        <v>501</v>
      </c>
      <c r="AB4" s="1245" t="s">
        <v>935</v>
      </c>
    </row>
    <row r="5" spans="2:28">
      <c r="B5" s="637" t="s">
        <v>440</v>
      </c>
      <c r="C5" s="637" t="s">
        <v>500</v>
      </c>
      <c r="F5" s="637" t="s">
        <v>934</v>
      </c>
      <c r="G5" s="637"/>
      <c r="H5" s="637" t="s">
        <v>933</v>
      </c>
      <c r="J5" s="637" t="s">
        <v>499</v>
      </c>
      <c r="L5" s="637" t="s">
        <v>498</v>
      </c>
      <c r="N5" s="637" t="s">
        <v>932</v>
      </c>
      <c r="P5" s="637" t="s">
        <v>931</v>
      </c>
      <c r="R5" s="637" t="s">
        <v>932</v>
      </c>
      <c r="T5" s="637" t="s">
        <v>931</v>
      </c>
      <c r="V5" s="637" t="s">
        <v>499</v>
      </c>
      <c r="X5" s="637" t="s">
        <v>498</v>
      </c>
      <c r="Z5" s="656" t="s">
        <v>497</v>
      </c>
      <c r="AB5" s="1245"/>
    </row>
    <row r="6" spans="2:28">
      <c r="B6" s="647">
        <v>1</v>
      </c>
      <c r="C6" s="655" t="s">
        <v>496</v>
      </c>
      <c r="D6" s="648" t="str">
        <f>C6</f>
        <v>a</v>
      </c>
      <c r="E6" s="647" t="s">
        <v>462</v>
      </c>
      <c r="F6" s="641">
        <v>0.29166666666666669</v>
      </c>
      <c r="G6" s="647" t="s">
        <v>443</v>
      </c>
      <c r="H6" s="641">
        <v>0.66666666666666663</v>
      </c>
      <c r="I6" s="646" t="s">
        <v>461</v>
      </c>
      <c r="J6" s="641">
        <v>4.1666666666666664E-2</v>
      </c>
      <c r="K6" s="645" t="s">
        <v>434</v>
      </c>
      <c r="L6" s="640">
        <f>IF(OR(F6="",H6=""),"",(H6+IF(F6&gt;H6,1,0)-F6-J6)*24)</f>
        <v>7.9999999999999982</v>
      </c>
      <c r="N6" s="644">
        <f>【記載例】認知症対応型共同生活介護!$BB$13</f>
        <v>0.29166666666666669</v>
      </c>
      <c r="O6" s="637" t="s">
        <v>443</v>
      </c>
      <c r="P6" s="644">
        <f>【記載例】認知症対応型共同生活介護!$BF$13</f>
        <v>0.83333333333333337</v>
      </c>
      <c r="R6" s="643">
        <f t="shared" ref="R6:R22" si="0">IF(F6="","",IF(F6&lt;N6,N6,IF(F6&gt;=P6,"",F6)))</f>
        <v>0.29166666666666669</v>
      </c>
      <c r="S6" s="637" t="s">
        <v>443</v>
      </c>
      <c r="T6" s="643">
        <f t="shared" ref="T6:T22" si="1">IF(H6="","",IF(H6&gt;F6,IF(H6&lt;P6,H6,P6),P6))</f>
        <v>0.66666666666666663</v>
      </c>
      <c r="U6" s="642" t="s">
        <v>461</v>
      </c>
      <c r="V6" s="641">
        <v>4.1666666666666664E-2</v>
      </c>
      <c r="W6" s="636" t="s">
        <v>434</v>
      </c>
      <c r="X6" s="640">
        <f>IF(R6="","",IF((T6+IF(R6&gt;T6,1,0)-R6-V6)*24=0,"",(T6+IF(R6&gt;T6,1,0)-R6-V6)*24))</f>
        <v>7.9999999999999982</v>
      </c>
      <c r="Z6" s="640" t="str">
        <f>IF(X6="",L6,IF(OR(L6-X6=0,L6-X6&lt;0),"-",L6-X6))</f>
        <v>-</v>
      </c>
      <c r="AB6" s="639"/>
    </row>
    <row r="7" spans="2:28">
      <c r="B7" s="647">
        <v>2</v>
      </c>
      <c r="C7" s="655" t="s">
        <v>495</v>
      </c>
      <c r="D7" s="648" t="str">
        <f t="shared" ref="D7:D38" si="2">C7</f>
        <v>b</v>
      </c>
      <c r="E7" s="647" t="s">
        <v>462</v>
      </c>
      <c r="F7" s="641">
        <v>0.45833333333333331</v>
      </c>
      <c r="G7" s="647" t="s">
        <v>443</v>
      </c>
      <c r="H7" s="641">
        <v>0.83333333333333337</v>
      </c>
      <c r="I7" s="646" t="s">
        <v>461</v>
      </c>
      <c r="J7" s="641">
        <v>4.1666666666666664E-2</v>
      </c>
      <c r="K7" s="645" t="s">
        <v>434</v>
      </c>
      <c r="L7" s="640">
        <f>IF(OR(F7="",H7=""),"",(H7+IF(F7&gt;H7,1,0)-F7-J7)*24)</f>
        <v>8</v>
      </c>
      <c r="N7" s="644">
        <f>【記載例】認知症対応型共同生活介護!$BB$13</f>
        <v>0.29166666666666669</v>
      </c>
      <c r="O7" s="637" t="s">
        <v>443</v>
      </c>
      <c r="P7" s="644">
        <f>【記載例】認知症対応型共同生活介護!$BF$13</f>
        <v>0.83333333333333337</v>
      </c>
      <c r="R7" s="643">
        <f t="shared" si="0"/>
        <v>0.45833333333333331</v>
      </c>
      <c r="S7" s="637" t="s">
        <v>443</v>
      </c>
      <c r="T7" s="643">
        <f t="shared" si="1"/>
        <v>0.83333333333333337</v>
      </c>
      <c r="U7" s="642" t="s">
        <v>461</v>
      </c>
      <c r="V7" s="641">
        <v>4.1666666666666664E-2</v>
      </c>
      <c r="W7" s="636" t="s">
        <v>434</v>
      </c>
      <c r="X7" s="640">
        <f>IF(R7="","",IF((T7+IF(R7&gt;T7,1,0)-R7-V7)*24=0,"",(T7+IF(R7&gt;T7,1,0)-R7-V7)*24))</f>
        <v>8</v>
      </c>
      <c r="Z7" s="640" t="str">
        <f>IF(X7="",L7,IF(OR(L7-X7=0,L7-X7&lt;0),"-",L7-X7))</f>
        <v>-</v>
      </c>
      <c r="AB7" s="639"/>
    </row>
    <row r="8" spans="2:28">
      <c r="B8" s="647">
        <v>3</v>
      </c>
      <c r="C8" s="655" t="s">
        <v>494</v>
      </c>
      <c r="D8" s="648" t="str">
        <f t="shared" si="2"/>
        <v>c</v>
      </c>
      <c r="E8" s="647" t="s">
        <v>462</v>
      </c>
      <c r="F8" s="641">
        <v>0.375</v>
      </c>
      <c r="G8" s="647" t="s">
        <v>443</v>
      </c>
      <c r="H8" s="641">
        <v>0.75</v>
      </c>
      <c r="I8" s="646" t="s">
        <v>461</v>
      </c>
      <c r="J8" s="641">
        <v>4.1666666666666664E-2</v>
      </c>
      <c r="K8" s="645" t="s">
        <v>434</v>
      </c>
      <c r="L8" s="640">
        <f>IF(OR(F8="",H8=""),"",(H8+IF(F8&gt;H8,1,0)-F8-J8)*24)</f>
        <v>8</v>
      </c>
      <c r="N8" s="644">
        <f>【記載例】認知症対応型共同生活介護!$BB$13</f>
        <v>0.29166666666666669</v>
      </c>
      <c r="O8" s="637" t="s">
        <v>443</v>
      </c>
      <c r="P8" s="644">
        <f>【記載例】認知症対応型共同生活介護!$BF$13</f>
        <v>0.83333333333333337</v>
      </c>
      <c r="R8" s="643">
        <f t="shared" si="0"/>
        <v>0.375</v>
      </c>
      <c r="S8" s="637" t="s">
        <v>443</v>
      </c>
      <c r="T8" s="643">
        <f t="shared" si="1"/>
        <v>0.75</v>
      </c>
      <c r="U8" s="642" t="s">
        <v>461</v>
      </c>
      <c r="V8" s="641">
        <v>4.1666666666666664E-2</v>
      </c>
      <c r="W8" s="636" t="s">
        <v>434</v>
      </c>
      <c r="X8" s="640">
        <f>IF(R8="","",IF((T8+IF(R8&gt;T8,1,0)-R8-V8)*24=0,"",(T8+IF(R8&gt;T8,1,0)-R8-V8)*24))</f>
        <v>8</v>
      </c>
      <c r="Z8" s="640" t="str">
        <f>IF(X8="",L8,IF(OR(L8-X8=0,L8-X8&lt;0),"-",L8-X8))</f>
        <v>-</v>
      </c>
      <c r="AB8" s="639"/>
    </row>
    <row r="9" spans="2:28">
      <c r="B9" s="647">
        <v>4</v>
      </c>
      <c r="C9" s="655" t="s">
        <v>493</v>
      </c>
      <c r="D9" s="648" t="str">
        <f t="shared" si="2"/>
        <v>d</v>
      </c>
      <c r="E9" s="647" t="s">
        <v>462</v>
      </c>
      <c r="F9" s="641">
        <v>0.35416666666666669</v>
      </c>
      <c r="G9" s="647" t="s">
        <v>443</v>
      </c>
      <c r="H9" s="641">
        <v>0.72916666666666663</v>
      </c>
      <c r="I9" s="646" t="s">
        <v>461</v>
      </c>
      <c r="J9" s="641">
        <v>4.1666666666666664E-2</v>
      </c>
      <c r="K9" s="645" t="s">
        <v>434</v>
      </c>
      <c r="L9" s="640">
        <f>IF(OR(F9="",H9=""),"",(H9+IF(F9&gt;H9,1,0)-F9-J9)*24)</f>
        <v>7.9999999999999982</v>
      </c>
      <c r="N9" s="644">
        <f>【記載例】認知症対応型共同生活介護!$BB$13</f>
        <v>0.29166666666666669</v>
      </c>
      <c r="O9" s="637" t="s">
        <v>443</v>
      </c>
      <c r="P9" s="644">
        <f>【記載例】認知症対応型共同生活介護!$BF$13</f>
        <v>0.83333333333333337</v>
      </c>
      <c r="R9" s="643">
        <f t="shared" si="0"/>
        <v>0.35416666666666669</v>
      </c>
      <c r="S9" s="637" t="s">
        <v>443</v>
      </c>
      <c r="T9" s="643">
        <f t="shared" si="1"/>
        <v>0.72916666666666663</v>
      </c>
      <c r="U9" s="642" t="s">
        <v>461</v>
      </c>
      <c r="V9" s="641">
        <v>4.1666666666666664E-2</v>
      </c>
      <c r="W9" s="636" t="s">
        <v>434</v>
      </c>
      <c r="X9" s="640">
        <f>IF(R9="","",IF((T9+IF(R9&gt;T9,1,0)-R9-V9)*24=0,"",(T9+IF(R9&gt;T9,1,0)-R9-V9)*24))</f>
        <v>7.9999999999999982</v>
      </c>
      <c r="Z9" s="640" t="str">
        <f>IF(X9="",L9,IF(OR(L9-X9=0,L9-X9&lt;0),"-",L9-X9))</f>
        <v>-</v>
      </c>
      <c r="AB9" s="639"/>
    </row>
    <row r="10" spans="2:28">
      <c r="B10" s="647">
        <v>5</v>
      </c>
      <c r="C10" s="655" t="s">
        <v>492</v>
      </c>
      <c r="D10" s="648" t="str">
        <f t="shared" si="2"/>
        <v>e</v>
      </c>
      <c r="E10" s="647" t="s">
        <v>462</v>
      </c>
      <c r="F10" s="641">
        <v>0.375</v>
      </c>
      <c r="G10" s="647" t="s">
        <v>443</v>
      </c>
      <c r="H10" s="641">
        <v>0.625</v>
      </c>
      <c r="I10" s="646" t="s">
        <v>461</v>
      </c>
      <c r="J10" s="641">
        <v>0</v>
      </c>
      <c r="K10" s="645" t="s">
        <v>434</v>
      </c>
      <c r="L10" s="640">
        <f t="shared" ref="L10:L22" si="3">IF(OR(F10="",H10=""),"",(H10+IF(F10&gt;H10,1,0)-F10-J10)*24)</f>
        <v>6</v>
      </c>
      <c r="N10" s="644">
        <f>【記載例】認知症対応型共同生活介護!$BB$13</f>
        <v>0.29166666666666669</v>
      </c>
      <c r="O10" s="637" t="s">
        <v>443</v>
      </c>
      <c r="P10" s="644">
        <f>【記載例】認知症対応型共同生活介護!$BF$13</f>
        <v>0.83333333333333337</v>
      </c>
      <c r="R10" s="643">
        <f t="shared" si="0"/>
        <v>0.375</v>
      </c>
      <c r="S10" s="637" t="s">
        <v>443</v>
      </c>
      <c r="T10" s="643">
        <f t="shared" si="1"/>
        <v>0.625</v>
      </c>
      <c r="U10" s="642" t="s">
        <v>461</v>
      </c>
      <c r="V10" s="641">
        <v>0</v>
      </c>
      <c r="W10" s="636" t="s">
        <v>434</v>
      </c>
      <c r="X10" s="640">
        <f t="shared" ref="X10:X22" si="4">IF(R10="","",IF((T10+IF(R10&gt;T10,1,0)-R10-V10)*24=0,"",(T10+IF(R10&gt;T10,1,0)-R10-V10)*24))</f>
        <v>6</v>
      </c>
      <c r="Z10" s="640" t="str">
        <f t="shared" ref="Z10:Z22" si="5">IF(X10="",L10,IF(OR(L10-X10=0,L10-X10&lt;0),"-",L10-X10))</f>
        <v>-</v>
      </c>
      <c r="AB10" s="639"/>
    </row>
    <row r="11" spans="2:28">
      <c r="B11" s="647">
        <v>6</v>
      </c>
      <c r="C11" s="655" t="s">
        <v>491</v>
      </c>
      <c r="D11" s="648" t="str">
        <f t="shared" si="2"/>
        <v>f</v>
      </c>
      <c r="E11" s="647" t="s">
        <v>462</v>
      </c>
      <c r="F11" s="641">
        <v>0.41666666666666669</v>
      </c>
      <c r="G11" s="647" t="s">
        <v>443</v>
      </c>
      <c r="H11" s="641">
        <v>0.66666666666666663</v>
      </c>
      <c r="I11" s="646" t="s">
        <v>461</v>
      </c>
      <c r="J11" s="641">
        <v>0</v>
      </c>
      <c r="K11" s="645" t="s">
        <v>434</v>
      </c>
      <c r="L11" s="640">
        <f t="shared" si="3"/>
        <v>5.9999999999999982</v>
      </c>
      <c r="N11" s="644">
        <f>【記載例】認知症対応型共同生活介護!$BB$13</f>
        <v>0.29166666666666669</v>
      </c>
      <c r="O11" s="637" t="s">
        <v>443</v>
      </c>
      <c r="P11" s="644">
        <f>【記載例】認知症対応型共同生活介護!$BF$13</f>
        <v>0.83333333333333337</v>
      </c>
      <c r="R11" s="643">
        <f t="shared" si="0"/>
        <v>0.41666666666666669</v>
      </c>
      <c r="S11" s="637" t="s">
        <v>443</v>
      </c>
      <c r="T11" s="643">
        <f t="shared" si="1"/>
        <v>0.66666666666666663</v>
      </c>
      <c r="U11" s="642" t="s">
        <v>461</v>
      </c>
      <c r="V11" s="641">
        <v>0</v>
      </c>
      <c r="W11" s="636" t="s">
        <v>434</v>
      </c>
      <c r="X11" s="640">
        <f t="shared" si="4"/>
        <v>5.9999999999999982</v>
      </c>
      <c r="Z11" s="640" t="str">
        <f t="shared" si="5"/>
        <v>-</v>
      </c>
      <c r="AB11" s="639"/>
    </row>
    <row r="12" spans="2:28">
      <c r="B12" s="647">
        <v>7</v>
      </c>
      <c r="C12" s="655" t="s">
        <v>490</v>
      </c>
      <c r="D12" s="648" t="str">
        <f t="shared" si="2"/>
        <v>g</v>
      </c>
      <c r="E12" s="647" t="s">
        <v>462</v>
      </c>
      <c r="F12" s="641">
        <v>0.29166666666666669</v>
      </c>
      <c r="G12" s="647" t="s">
        <v>443</v>
      </c>
      <c r="H12" s="641">
        <v>0.39583333333333331</v>
      </c>
      <c r="I12" s="646" t="s">
        <v>461</v>
      </c>
      <c r="J12" s="641">
        <v>0</v>
      </c>
      <c r="K12" s="645" t="s">
        <v>434</v>
      </c>
      <c r="L12" s="640">
        <f t="shared" si="3"/>
        <v>2.4999999999999991</v>
      </c>
      <c r="N12" s="644">
        <f>【記載例】認知症対応型共同生活介護!$BB$13</f>
        <v>0.29166666666666669</v>
      </c>
      <c r="O12" s="637" t="s">
        <v>443</v>
      </c>
      <c r="P12" s="644">
        <f>【記載例】認知症対応型共同生活介護!$BF$13</f>
        <v>0.83333333333333337</v>
      </c>
      <c r="R12" s="643">
        <f t="shared" si="0"/>
        <v>0.29166666666666669</v>
      </c>
      <c r="S12" s="637" t="s">
        <v>443</v>
      </c>
      <c r="T12" s="643">
        <f t="shared" si="1"/>
        <v>0.39583333333333331</v>
      </c>
      <c r="U12" s="642" t="s">
        <v>461</v>
      </c>
      <c r="V12" s="641">
        <v>0</v>
      </c>
      <c r="W12" s="636" t="s">
        <v>434</v>
      </c>
      <c r="X12" s="640">
        <f t="shared" si="4"/>
        <v>2.4999999999999991</v>
      </c>
      <c r="Z12" s="640" t="str">
        <f t="shared" si="5"/>
        <v>-</v>
      </c>
      <c r="AB12" s="639"/>
    </row>
    <row r="13" spans="2:28">
      <c r="B13" s="647">
        <v>8</v>
      </c>
      <c r="C13" s="655" t="s">
        <v>489</v>
      </c>
      <c r="D13" s="648" t="str">
        <f t="shared" si="2"/>
        <v>h</v>
      </c>
      <c r="E13" s="647" t="s">
        <v>462</v>
      </c>
      <c r="F13" s="641">
        <v>0.66666666666666663</v>
      </c>
      <c r="G13" s="647" t="s">
        <v>443</v>
      </c>
      <c r="H13" s="641">
        <v>0.83333333333333337</v>
      </c>
      <c r="I13" s="646" t="s">
        <v>461</v>
      </c>
      <c r="J13" s="641">
        <v>0</v>
      </c>
      <c r="K13" s="645" t="s">
        <v>434</v>
      </c>
      <c r="L13" s="640">
        <f t="shared" si="3"/>
        <v>4.0000000000000018</v>
      </c>
      <c r="N13" s="644">
        <f>【記載例】認知症対応型共同生活介護!$BB$13</f>
        <v>0.29166666666666669</v>
      </c>
      <c r="O13" s="637" t="s">
        <v>443</v>
      </c>
      <c r="P13" s="644">
        <f>【記載例】認知症対応型共同生活介護!$BF$13</f>
        <v>0.83333333333333337</v>
      </c>
      <c r="R13" s="643">
        <f t="shared" si="0"/>
        <v>0.66666666666666663</v>
      </c>
      <c r="S13" s="637" t="s">
        <v>443</v>
      </c>
      <c r="T13" s="643">
        <f t="shared" si="1"/>
        <v>0.83333333333333337</v>
      </c>
      <c r="U13" s="642" t="s">
        <v>461</v>
      </c>
      <c r="V13" s="641">
        <v>0</v>
      </c>
      <c r="W13" s="636" t="s">
        <v>434</v>
      </c>
      <c r="X13" s="640">
        <f t="shared" si="4"/>
        <v>4.0000000000000018</v>
      </c>
      <c r="Z13" s="640" t="str">
        <f t="shared" si="5"/>
        <v>-</v>
      </c>
      <c r="AB13" s="639"/>
    </row>
    <row r="14" spans="2:28">
      <c r="B14" s="647">
        <v>9</v>
      </c>
      <c r="C14" s="655" t="s">
        <v>488</v>
      </c>
      <c r="D14" s="648" t="str">
        <f t="shared" si="2"/>
        <v>i</v>
      </c>
      <c r="E14" s="647" t="s">
        <v>462</v>
      </c>
      <c r="F14" s="641">
        <v>0.70833333333333337</v>
      </c>
      <c r="G14" s="647" t="s">
        <v>443</v>
      </c>
      <c r="H14" s="641">
        <v>1</v>
      </c>
      <c r="I14" s="646" t="s">
        <v>461</v>
      </c>
      <c r="J14" s="641">
        <v>0</v>
      </c>
      <c r="K14" s="645" t="s">
        <v>434</v>
      </c>
      <c r="L14" s="640">
        <f t="shared" si="3"/>
        <v>6.9999999999999991</v>
      </c>
      <c r="N14" s="644">
        <f>【記載例】認知症対応型共同生活介護!$BB$13</f>
        <v>0.29166666666666669</v>
      </c>
      <c r="O14" s="637" t="s">
        <v>443</v>
      </c>
      <c r="P14" s="644">
        <f>【記載例】認知症対応型共同生活介護!$BF$13</f>
        <v>0.83333333333333337</v>
      </c>
      <c r="R14" s="643">
        <f t="shared" si="0"/>
        <v>0.70833333333333337</v>
      </c>
      <c r="S14" s="637" t="s">
        <v>443</v>
      </c>
      <c r="T14" s="643">
        <f t="shared" si="1"/>
        <v>0.83333333333333337</v>
      </c>
      <c r="U14" s="642" t="s">
        <v>461</v>
      </c>
      <c r="V14" s="641">
        <v>0</v>
      </c>
      <c r="W14" s="636" t="s">
        <v>434</v>
      </c>
      <c r="X14" s="640">
        <f t="shared" si="4"/>
        <v>3</v>
      </c>
      <c r="Z14" s="640">
        <f t="shared" si="5"/>
        <v>3.9999999999999991</v>
      </c>
      <c r="AB14" s="639" t="s">
        <v>972</v>
      </c>
    </row>
    <row r="15" spans="2:28">
      <c r="B15" s="647">
        <v>10</v>
      </c>
      <c r="C15" s="655" t="s">
        <v>487</v>
      </c>
      <c r="D15" s="648" t="str">
        <f t="shared" si="2"/>
        <v>j</v>
      </c>
      <c r="E15" s="647" t="s">
        <v>462</v>
      </c>
      <c r="F15" s="641">
        <v>0</v>
      </c>
      <c r="G15" s="647" t="s">
        <v>443</v>
      </c>
      <c r="H15" s="641">
        <v>0.41666666666666669</v>
      </c>
      <c r="I15" s="646" t="s">
        <v>461</v>
      </c>
      <c r="J15" s="641">
        <v>4.1666666666666664E-2</v>
      </c>
      <c r="K15" s="645" t="s">
        <v>434</v>
      </c>
      <c r="L15" s="640">
        <f t="shared" si="3"/>
        <v>9</v>
      </c>
      <c r="N15" s="644">
        <f>【記載例】認知症対応型共同生活介護!$BB$13</f>
        <v>0.29166666666666669</v>
      </c>
      <c r="O15" s="637" t="s">
        <v>443</v>
      </c>
      <c r="P15" s="644">
        <f>【記載例】認知症対応型共同生活介護!$BF$13</f>
        <v>0.83333333333333337</v>
      </c>
      <c r="R15" s="643">
        <f t="shared" si="0"/>
        <v>0.29166666666666669</v>
      </c>
      <c r="S15" s="637" t="s">
        <v>443</v>
      </c>
      <c r="T15" s="643">
        <f t="shared" si="1"/>
        <v>0.41666666666666669</v>
      </c>
      <c r="U15" s="642" t="s">
        <v>461</v>
      </c>
      <c r="V15" s="641">
        <v>0</v>
      </c>
      <c r="W15" s="636" t="s">
        <v>434</v>
      </c>
      <c r="X15" s="640">
        <f t="shared" si="4"/>
        <v>3</v>
      </c>
      <c r="Z15" s="640">
        <f t="shared" si="5"/>
        <v>6</v>
      </c>
      <c r="AB15" s="639" t="s">
        <v>973</v>
      </c>
    </row>
    <row r="16" spans="2:28">
      <c r="B16" s="647">
        <v>11</v>
      </c>
      <c r="C16" s="655" t="s">
        <v>486</v>
      </c>
      <c r="D16" s="648" t="str">
        <f t="shared" si="2"/>
        <v>k</v>
      </c>
      <c r="E16" s="647" t="s">
        <v>462</v>
      </c>
      <c r="F16" s="641"/>
      <c r="G16" s="647" t="s">
        <v>443</v>
      </c>
      <c r="H16" s="641"/>
      <c r="I16" s="646" t="s">
        <v>461</v>
      </c>
      <c r="J16" s="641">
        <v>0</v>
      </c>
      <c r="K16" s="645" t="s">
        <v>434</v>
      </c>
      <c r="L16" s="640" t="str">
        <f t="shared" si="3"/>
        <v/>
      </c>
      <c r="N16" s="644">
        <f>【記載例】認知症対応型共同生活介護!$BB$13</f>
        <v>0.29166666666666669</v>
      </c>
      <c r="O16" s="637" t="s">
        <v>443</v>
      </c>
      <c r="P16" s="644">
        <f>【記載例】認知症対応型共同生活介護!$BF$13</f>
        <v>0.83333333333333337</v>
      </c>
      <c r="R16" s="643" t="str">
        <f t="shared" si="0"/>
        <v/>
      </c>
      <c r="S16" s="637" t="s">
        <v>443</v>
      </c>
      <c r="T16" s="643" t="str">
        <f t="shared" si="1"/>
        <v/>
      </c>
      <c r="U16" s="642" t="s">
        <v>461</v>
      </c>
      <c r="V16" s="641">
        <v>0</v>
      </c>
      <c r="W16" s="636" t="s">
        <v>434</v>
      </c>
      <c r="X16" s="640" t="str">
        <f t="shared" si="4"/>
        <v/>
      </c>
      <c r="Z16" s="640" t="str">
        <f t="shared" si="5"/>
        <v/>
      </c>
      <c r="AB16" s="639"/>
    </row>
    <row r="17" spans="2:28">
      <c r="B17" s="647">
        <v>12</v>
      </c>
      <c r="C17" s="655" t="s">
        <v>485</v>
      </c>
      <c r="D17" s="648" t="str">
        <f t="shared" si="2"/>
        <v>l</v>
      </c>
      <c r="E17" s="647" t="s">
        <v>462</v>
      </c>
      <c r="F17" s="641"/>
      <c r="G17" s="647" t="s">
        <v>443</v>
      </c>
      <c r="H17" s="641"/>
      <c r="I17" s="646" t="s">
        <v>461</v>
      </c>
      <c r="J17" s="641">
        <v>0</v>
      </c>
      <c r="K17" s="645" t="s">
        <v>434</v>
      </c>
      <c r="L17" s="640" t="str">
        <f t="shared" si="3"/>
        <v/>
      </c>
      <c r="N17" s="644">
        <f>【記載例】認知症対応型共同生活介護!$BB$13</f>
        <v>0.29166666666666669</v>
      </c>
      <c r="O17" s="637" t="s">
        <v>443</v>
      </c>
      <c r="P17" s="644">
        <f>【記載例】認知症対応型共同生活介護!$BF$13</f>
        <v>0.83333333333333337</v>
      </c>
      <c r="R17" s="643" t="str">
        <f t="shared" si="0"/>
        <v/>
      </c>
      <c r="S17" s="637" t="s">
        <v>443</v>
      </c>
      <c r="T17" s="643" t="str">
        <f t="shared" si="1"/>
        <v/>
      </c>
      <c r="U17" s="642" t="s">
        <v>461</v>
      </c>
      <c r="V17" s="641">
        <v>0</v>
      </c>
      <c r="W17" s="636" t="s">
        <v>434</v>
      </c>
      <c r="X17" s="640" t="str">
        <f t="shared" si="4"/>
        <v/>
      </c>
      <c r="Z17" s="640" t="str">
        <f t="shared" si="5"/>
        <v/>
      </c>
      <c r="AB17" s="639"/>
    </row>
    <row r="18" spans="2:28">
      <c r="B18" s="647">
        <v>13</v>
      </c>
      <c r="C18" s="655" t="s">
        <v>484</v>
      </c>
      <c r="D18" s="648" t="str">
        <f t="shared" si="2"/>
        <v>m</v>
      </c>
      <c r="E18" s="647" t="s">
        <v>462</v>
      </c>
      <c r="F18" s="641"/>
      <c r="G18" s="647" t="s">
        <v>443</v>
      </c>
      <c r="H18" s="641"/>
      <c r="I18" s="646" t="s">
        <v>461</v>
      </c>
      <c r="J18" s="641">
        <v>0</v>
      </c>
      <c r="K18" s="645" t="s">
        <v>434</v>
      </c>
      <c r="L18" s="640" t="str">
        <f t="shared" si="3"/>
        <v/>
      </c>
      <c r="N18" s="644">
        <f>【記載例】認知症対応型共同生活介護!$BB$13</f>
        <v>0.29166666666666669</v>
      </c>
      <c r="O18" s="637" t="s">
        <v>443</v>
      </c>
      <c r="P18" s="644">
        <f>【記載例】認知症対応型共同生活介護!$BF$13</f>
        <v>0.83333333333333337</v>
      </c>
      <c r="R18" s="643" t="str">
        <f t="shared" si="0"/>
        <v/>
      </c>
      <c r="S18" s="637" t="s">
        <v>443</v>
      </c>
      <c r="T18" s="643" t="str">
        <f t="shared" si="1"/>
        <v/>
      </c>
      <c r="U18" s="642" t="s">
        <v>461</v>
      </c>
      <c r="V18" s="641">
        <v>0</v>
      </c>
      <c r="W18" s="636" t="s">
        <v>434</v>
      </c>
      <c r="X18" s="640" t="str">
        <f t="shared" si="4"/>
        <v/>
      </c>
      <c r="Z18" s="640" t="str">
        <f t="shared" si="5"/>
        <v/>
      </c>
      <c r="AB18" s="639"/>
    </row>
    <row r="19" spans="2:28">
      <c r="B19" s="647">
        <v>14</v>
      </c>
      <c r="C19" s="655" t="s">
        <v>483</v>
      </c>
      <c r="D19" s="648" t="str">
        <f t="shared" si="2"/>
        <v>n</v>
      </c>
      <c r="E19" s="647" t="s">
        <v>462</v>
      </c>
      <c r="F19" s="641"/>
      <c r="G19" s="647" t="s">
        <v>443</v>
      </c>
      <c r="H19" s="641"/>
      <c r="I19" s="646" t="s">
        <v>461</v>
      </c>
      <c r="J19" s="641">
        <v>0</v>
      </c>
      <c r="K19" s="645" t="s">
        <v>434</v>
      </c>
      <c r="L19" s="640" t="str">
        <f t="shared" si="3"/>
        <v/>
      </c>
      <c r="N19" s="644">
        <f>【記載例】認知症対応型共同生活介護!$BB$13</f>
        <v>0.29166666666666669</v>
      </c>
      <c r="O19" s="637" t="s">
        <v>443</v>
      </c>
      <c r="P19" s="644">
        <f>【記載例】認知症対応型共同生活介護!$BF$13</f>
        <v>0.83333333333333337</v>
      </c>
      <c r="R19" s="643" t="str">
        <f t="shared" si="0"/>
        <v/>
      </c>
      <c r="S19" s="637" t="s">
        <v>443</v>
      </c>
      <c r="T19" s="643" t="str">
        <f t="shared" si="1"/>
        <v/>
      </c>
      <c r="U19" s="642" t="s">
        <v>461</v>
      </c>
      <c r="V19" s="641">
        <v>0</v>
      </c>
      <c r="W19" s="636" t="s">
        <v>434</v>
      </c>
      <c r="X19" s="640" t="str">
        <f t="shared" si="4"/>
        <v/>
      </c>
      <c r="Z19" s="640" t="str">
        <f t="shared" si="5"/>
        <v/>
      </c>
      <c r="AB19" s="639"/>
    </row>
    <row r="20" spans="2:28">
      <c r="B20" s="647">
        <v>15</v>
      </c>
      <c r="C20" s="655" t="s">
        <v>482</v>
      </c>
      <c r="D20" s="648" t="str">
        <f t="shared" si="2"/>
        <v>o</v>
      </c>
      <c r="E20" s="647" t="s">
        <v>462</v>
      </c>
      <c r="F20" s="641"/>
      <c r="G20" s="647" t="s">
        <v>443</v>
      </c>
      <c r="H20" s="641"/>
      <c r="I20" s="646" t="s">
        <v>461</v>
      </c>
      <c r="J20" s="641">
        <v>0</v>
      </c>
      <c r="K20" s="645" t="s">
        <v>434</v>
      </c>
      <c r="L20" s="640" t="str">
        <f t="shared" si="3"/>
        <v/>
      </c>
      <c r="N20" s="644">
        <f>【記載例】認知症対応型共同生活介護!$BB$13</f>
        <v>0.29166666666666669</v>
      </c>
      <c r="O20" s="637" t="s">
        <v>443</v>
      </c>
      <c r="P20" s="644">
        <f>【記載例】認知症対応型共同生活介護!$BF$13</f>
        <v>0.83333333333333337</v>
      </c>
      <c r="R20" s="643" t="str">
        <f t="shared" si="0"/>
        <v/>
      </c>
      <c r="S20" s="637" t="s">
        <v>443</v>
      </c>
      <c r="T20" s="643" t="str">
        <f t="shared" si="1"/>
        <v/>
      </c>
      <c r="U20" s="642" t="s">
        <v>461</v>
      </c>
      <c r="V20" s="641">
        <v>0</v>
      </c>
      <c r="W20" s="636" t="s">
        <v>434</v>
      </c>
      <c r="X20" s="640" t="str">
        <f t="shared" si="4"/>
        <v/>
      </c>
      <c r="Z20" s="640" t="str">
        <f t="shared" si="5"/>
        <v/>
      </c>
      <c r="AB20" s="639"/>
    </row>
    <row r="21" spans="2:28">
      <c r="B21" s="647">
        <v>16</v>
      </c>
      <c r="C21" s="655" t="s">
        <v>481</v>
      </c>
      <c r="D21" s="648" t="str">
        <f t="shared" si="2"/>
        <v>p</v>
      </c>
      <c r="E21" s="647" t="s">
        <v>462</v>
      </c>
      <c r="F21" s="641"/>
      <c r="G21" s="647" t="s">
        <v>443</v>
      </c>
      <c r="H21" s="641"/>
      <c r="I21" s="646" t="s">
        <v>461</v>
      </c>
      <c r="J21" s="641">
        <v>0</v>
      </c>
      <c r="K21" s="645" t="s">
        <v>434</v>
      </c>
      <c r="L21" s="640" t="str">
        <f t="shared" si="3"/>
        <v/>
      </c>
      <c r="N21" s="644">
        <f>【記載例】認知症対応型共同生活介護!$BB$13</f>
        <v>0.29166666666666669</v>
      </c>
      <c r="O21" s="637" t="s">
        <v>443</v>
      </c>
      <c r="P21" s="644">
        <f>【記載例】認知症対応型共同生活介護!$BF$13</f>
        <v>0.83333333333333337</v>
      </c>
      <c r="R21" s="643" t="str">
        <f t="shared" si="0"/>
        <v/>
      </c>
      <c r="S21" s="637" t="s">
        <v>443</v>
      </c>
      <c r="T21" s="643" t="str">
        <f t="shared" si="1"/>
        <v/>
      </c>
      <c r="U21" s="642" t="s">
        <v>461</v>
      </c>
      <c r="V21" s="641">
        <v>0</v>
      </c>
      <c r="W21" s="636" t="s">
        <v>434</v>
      </c>
      <c r="X21" s="640" t="str">
        <f t="shared" si="4"/>
        <v/>
      </c>
      <c r="Z21" s="640" t="str">
        <f t="shared" si="5"/>
        <v/>
      </c>
      <c r="AB21" s="639"/>
    </row>
    <row r="22" spans="2:28">
      <c r="B22" s="647">
        <v>17</v>
      </c>
      <c r="C22" s="655" t="s">
        <v>480</v>
      </c>
      <c r="D22" s="648" t="str">
        <f t="shared" si="2"/>
        <v>q</v>
      </c>
      <c r="E22" s="647" t="s">
        <v>462</v>
      </c>
      <c r="F22" s="641"/>
      <c r="G22" s="647" t="s">
        <v>443</v>
      </c>
      <c r="H22" s="641"/>
      <c r="I22" s="646" t="s">
        <v>461</v>
      </c>
      <c r="J22" s="641">
        <v>0</v>
      </c>
      <c r="K22" s="645" t="s">
        <v>434</v>
      </c>
      <c r="L22" s="640" t="str">
        <f t="shared" si="3"/>
        <v/>
      </c>
      <c r="N22" s="644">
        <f>【記載例】認知症対応型共同生活介護!$BB$13</f>
        <v>0.29166666666666669</v>
      </c>
      <c r="O22" s="637" t="s">
        <v>443</v>
      </c>
      <c r="P22" s="644">
        <f>【記載例】認知症対応型共同生活介護!$BF$13</f>
        <v>0.83333333333333337</v>
      </c>
      <c r="R22" s="643" t="str">
        <f t="shared" si="0"/>
        <v/>
      </c>
      <c r="S22" s="637" t="s">
        <v>443</v>
      </c>
      <c r="T22" s="643" t="str">
        <f t="shared" si="1"/>
        <v/>
      </c>
      <c r="U22" s="642" t="s">
        <v>461</v>
      </c>
      <c r="V22" s="641">
        <v>0</v>
      </c>
      <c r="W22" s="636" t="s">
        <v>434</v>
      </c>
      <c r="X22" s="640" t="str">
        <f t="shared" si="4"/>
        <v/>
      </c>
      <c r="Z22" s="640" t="str">
        <f t="shared" si="5"/>
        <v/>
      </c>
      <c r="AB22" s="639"/>
    </row>
    <row r="23" spans="2:28">
      <c r="B23" s="647">
        <v>18</v>
      </c>
      <c r="C23" s="655" t="s">
        <v>479</v>
      </c>
      <c r="D23" s="648" t="str">
        <f t="shared" si="2"/>
        <v>r</v>
      </c>
      <c r="E23" s="647" t="s">
        <v>462</v>
      </c>
      <c r="F23" s="653"/>
      <c r="G23" s="647" t="s">
        <v>443</v>
      </c>
      <c r="H23" s="653"/>
      <c r="I23" s="646" t="s">
        <v>461</v>
      </c>
      <c r="J23" s="653"/>
      <c r="K23" s="645" t="s">
        <v>434</v>
      </c>
      <c r="L23" s="655">
        <v>1</v>
      </c>
      <c r="N23" s="654"/>
      <c r="O23" s="647" t="s">
        <v>443</v>
      </c>
      <c r="P23" s="654"/>
      <c r="Q23" s="645"/>
      <c r="R23" s="654"/>
      <c r="S23" s="647" t="s">
        <v>443</v>
      </c>
      <c r="T23" s="654"/>
      <c r="U23" s="646" t="s">
        <v>461</v>
      </c>
      <c r="V23" s="653"/>
      <c r="W23" s="645" t="s">
        <v>434</v>
      </c>
      <c r="X23" s="652">
        <v>1</v>
      </c>
      <c r="Y23" s="645"/>
      <c r="Z23" s="652" t="s">
        <v>463</v>
      </c>
      <c r="AB23" s="639"/>
    </row>
    <row r="24" spans="2:28">
      <c r="B24" s="647">
        <v>19</v>
      </c>
      <c r="C24" s="655" t="s">
        <v>478</v>
      </c>
      <c r="D24" s="648" t="str">
        <f t="shared" si="2"/>
        <v>s</v>
      </c>
      <c r="E24" s="647" t="s">
        <v>462</v>
      </c>
      <c r="F24" s="653"/>
      <c r="G24" s="647" t="s">
        <v>443</v>
      </c>
      <c r="H24" s="653"/>
      <c r="I24" s="646" t="s">
        <v>461</v>
      </c>
      <c r="J24" s="653"/>
      <c r="K24" s="645" t="s">
        <v>434</v>
      </c>
      <c r="L24" s="655">
        <v>2</v>
      </c>
      <c r="N24" s="654"/>
      <c r="O24" s="647" t="s">
        <v>443</v>
      </c>
      <c r="P24" s="654"/>
      <c r="Q24" s="645"/>
      <c r="R24" s="654"/>
      <c r="S24" s="647" t="s">
        <v>443</v>
      </c>
      <c r="T24" s="654"/>
      <c r="U24" s="646" t="s">
        <v>461</v>
      </c>
      <c r="V24" s="653"/>
      <c r="W24" s="645" t="s">
        <v>434</v>
      </c>
      <c r="X24" s="652">
        <v>2</v>
      </c>
      <c r="Y24" s="645"/>
      <c r="Z24" s="652" t="s">
        <v>463</v>
      </c>
      <c r="AB24" s="639"/>
    </row>
    <row r="25" spans="2:28">
      <c r="B25" s="647">
        <v>20</v>
      </c>
      <c r="C25" s="655" t="s">
        <v>477</v>
      </c>
      <c r="D25" s="648" t="str">
        <f t="shared" si="2"/>
        <v>t</v>
      </c>
      <c r="E25" s="647" t="s">
        <v>462</v>
      </c>
      <c r="F25" s="653"/>
      <c r="G25" s="647" t="s">
        <v>443</v>
      </c>
      <c r="H25" s="653"/>
      <c r="I25" s="646" t="s">
        <v>461</v>
      </c>
      <c r="J25" s="653"/>
      <c r="K25" s="645" t="s">
        <v>434</v>
      </c>
      <c r="L25" s="655">
        <v>3</v>
      </c>
      <c r="N25" s="654"/>
      <c r="O25" s="647" t="s">
        <v>443</v>
      </c>
      <c r="P25" s="654"/>
      <c r="Q25" s="645"/>
      <c r="R25" s="654"/>
      <c r="S25" s="647" t="s">
        <v>443</v>
      </c>
      <c r="T25" s="654"/>
      <c r="U25" s="646" t="s">
        <v>461</v>
      </c>
      <c r="V25" s="653"/>
      <c r="W25" s="645" t="s">
        <v>434</v>
      </c>
      <c r="X25" s="652">
        <v>3</v>
      </c>
      <c r="Y25" s="645"/>
      <c r="Z25" s="652" t="s">
        <v>463</v>
      </c>
      <c r="AB25" s="639"/>
    </row>
    <row r="26" spans="2:28">
      <c r="B26" s="647">
        <v>21</v>
      </c>
      <c r="C26" s="655" t="s">
        <v>476</v>
      </c>
      <c r="D26" s="648" t="str">
        <f t="shared" si="2"/>
        <v>u</v>
      </c>
      <c r="E26" s="647" t="s">
        <v>462</v>
      </c>
      <c r="F26" s="653"/>
      <c r="G26" s="647" t="s">
        <v>443</v>
      </c>
      <c r="H26" s="653"/>
      <c r="I26" s="646" t="s">
        <v>461</v>
      </c>
      <c r="J26" s="653"/>
      <c r="K26" s="645" t="s">
        <v>434</v>
      </c>
      <c r="L26" s="655">
        <v>4</v>
      </c>
      <c r="N26" s="654"/>
      <c r="O26" s="647" t="s">
        <v>443</v>
      </c>
      <c r="P26" s="654"/>
      <c r="Q26" s="645"/>
      <c r="R26" s="654"/>
      <c r="S26" s="647" t="s">
        <v>443</v>
      </c>
      <c r="T26" s="654"/>
      <c r="U26" s="646" t="s">
        <v>461</v>
      </c>
      <c r="V26" s="653"/>
      <c r="W26" s="645" t="s">
        <v>434</v>
      </c>
      <c r="X26" s="652">
        <v>4</v>
      </c>
      <c r="Y26" s="645"/>
      <c r="Z26" s="652" t="s">
        <v>463</v>
      </c>
      <c r="AB26" s="639"/>
    </row>
    <row r="27" spans="2:28">
      <c r="B27" s="647">
        <v>22</v>
      </c>
      <c r="C27" s="655" t="s">
        <v>475</v>
      </c>
      <c r="D27" s="648" t="str">
        <f t="shared" si="2"/>
        <v>v</v>
      </c>
      <c r="E27" s="647" t="s">
        <v>462</v>
      </c>
      <c r="F27" s="653"/>
      <c r="G27" s="647" t="s">
        <v>443</v>
      </c>
      <c r="H27" s="653"/>
      <c r="I27" s="646" t="s">
        <v>461</v>
      </c>
      <c r="J27" s="653"/>
      <c r="K27" s="645" t="s">
        <v>434</v>
      </c>
      <c r="L27" s="655">
        <v>5</v>
      </c>
      <c r="N27" s="654"/>
      <c r="O27" s="647" t="s">
        <v>443</v>
      </c>
      <c r="P27" s="654"/>
      <c r="Q27" s="645"/>
      <c r="R27" s="654"/>
      <c r="S27" s="647" t="s">
        <v>443</v>
      </c>
      <c r="T27" s="654"/>
      <c r="U27" s="646" t="s">
        <v>461</v>
      </c>
      <c r="V27" s="653"/>
      <c r="W27" s="645" t="s">
        <v>434</v>
      </c>
      <c r="X27" s="652">
        <v>5</v>
      </c>
      <c r="Y27" s="645"/>
      <c r="Z27" s="652" t="s">
        <v>463</v>
      </c>
      <c r="AB27" s="639"/>
    </row>
    <row r="28" spans="2:28">
      <c r="B28" s="647">
        <v>23</v>
      </c>
      <c r="C28" s="655" t="s">
        <v>474</v>
      </c>
      <c r="D28" s="648" t="str">
        <f t="shared" si="2"/>
        <v>w</v>
      </c>
      <c r="E28" s="647" t="s">
        <v>462</v>
      </c>
      <c r="F28" s="653"/>
      <c r="G28" s="647" t="s">
        <v>443</v>
      </c>
      <c r="H28" s="653"/>
      <c r="I28" s="646" t="s">
        <v>461</v>
      </c>
      <c r="J28" s="653"/>
      <c r="K28" s="645" t="s">
        <v>434</v>
      </c>
      <c r="L28" s="655">
        <v>6</v>
      </c>
      <c r="N28" s="654"/>
      <c r="O28" s="647" t="s">
        <v>443</v>
      </c>
      <c r="P28" s="654"/>
      <c r="Q28" s="645"/>
      <c r="R28" s="654"/>
      <c r="S28" s="647" t="s">
        <v>443</v>
      </c>
      <c r="T28" s="654"/>
      <c r="U28" s="646" t="s">
        <v>461</v>
      </c>
      <c r="V28" s="653"/>
      <c r="W28" s="645" t="s">
        <v>434</v>
      </c>
      <c r="X28" s="652">
        <v>6</v>
      </c>
      <c r="Y28" s="645"/>
      <c r="Z28" s="652" t="s">
        <v>463</v>
      </c>
      <c r="AB28" s="639"/>
    </row>
    <row r="29" spans="2:28">
      <c r="B29" s="647">
        <v>24</v>
      </c>
      <c r="C29" s="655" t="s">
        <v>473</v>
      </c>
      <c r="D29" s="648" t="str">
        <f t="shared" si="2"/>
        <v>x</v>
      </c>
      <c r="E29" s="647" t="s">
        <v>462</v>
      </c>
      <c r="F29" s="653"/>
      <c r="G29" s="647" t="s">
        <v>443</v>
      </c>
      <c r="H29" s="653"/>
      <c r="I29" s="646" t="s">
        <v>461</v>
      </c>
      <c r="J29" s="653"/>
      <c r="K29" s="645" t="s">
        <v>434</v>
      </c>
      <c r="L29" s="655">
        <v>7</v>
      </c>
      <c r="N29" s="654"/>
      <c r="O29" s="647" t="s">
        <v>443</v>
      </c>
      <c r="P29" s="654"/>
      <c r="Q29" s="645"/>
      <c r="R29" s="654"/>
      <c r="S29" s="647" t="s">
        <v>443</v>
      </c>
      <c r="T29" s="654"/>
      <c r="U29" s="646" t="s">
        <v>461</v>
      </c>
      <c r="V29" s="653"/>
      <c r="W29" s="645" t="s">
        <v>434</v>
      </c>
      <c r="X29" s="652">
        <v>7</v>
      </c>
      <c r="Y29" s="645"/>
      <c r="Z29" s="652" t="s">
        <v>463</v>
      </c>
      <c r="AB29" s="639"/>
    </row>
    <row r="30" spans="2:28">
      <c r="B30" s="647">
        <v>25</v>
      </c>
      <c r="C30" s="655" t="s">
        <v>472</v>
      </c>
      <c r="D30" s="648" t="str">
        <f t="shared" si="2"/>
        <v>y</v>
      </c>
      <c r="E30" s="647" t="s">
        <v>462</v>
      </c>
      <c r="F30" s="653"/>
      <c r="G30" s="647" t="s">
        <v>443</v>
      </c>
      <c r="H30" s="653"/>
      <c r="I30" s="646" t="s">
        <v>461</v>
      </c>
      <c r="J30" s="653"/>
      <c r="K30" s="645" t="s">
        <v>434</v>
      </c>
      <c r="L30" s="655">
        <v>8</v>
      </c>
      <c r="N30" s="654"/>
      <c r="O30" s="647" t="s">
        <v>443</v>
      </c>
      <c r="P30" s="654"/>
      <c r="Q30" s="645"/>
      <c r="R30" s="654"/>
      <c r="S30" s="647" t="s">
        <v>443</v>
      </c>
      <c r="T30" s="654"/>
      <c r="U30" s="646" t="s">
        <v>461</v>
      </c>
      <c r="V30" s="653"/>
      <c r="W30" s="645" t="s">
        <v>434</v>
      </c>
      <c r="X30" s="652">
        <v>8</v>
      </c>
      <c r="Y30" s="645"/>
      <c r="Z30" s="652" t="s">
        <v>463</v>
      </c>
      <c r="AB30" s="639"/>
    </row>
    <row r="31" spans="2:28">
      <c r="B31" s="647">
        <v>26</v>
      </c>
      <c r="C31" s="655" t="s">
        <v>471</v>
      </c>
      <c r="D31" s="648" t="str">
        <f t="shared" si="2"/>
        <v>z</v>
      </c>
      <c r="E31" s="647" t="s">
        <v>462</v>
      </c>
      <c r="F31" s="653"/>
      <c r="G31" s="647" t="s">
        <v>443</v>
      </c>
      <c r="H31" s="653"/>
      <c r="I31" s="646" t="s">
        <v>461</v>
      </c>
      <c r="J31" s="653"/>
      <c r="K31" s="645" t="s">
        <v>434</v>
      </c>
      <c r="L31" s="655">
        <v>1</v>
      </c>
      <c r="N31" s="654"/>
      <c r="O31" s="647" t="s">
        <v>443</v>
      </c>
      <c r="P31" s="654"/>
      <c r="Q31" s="645"/>
      <c r="R31" s="654"/>
      <c r="S31" s="647" t="s">
        <v>443</v>
      </c>
      <c r="T31" s="654"/>
      <c r="U31" s="646" t="s">
        <v>461</v>
      </c>
      <c r="V31" s="653"/>
      <c r="W31" s="645" t="s">
        <v>434</v>
      </c>
      <c r="X31" s="652" t="s">
        <v>463</v>
      </c>
      <c r="Y31" s="645"/>
      <c r="Z31" s="652">
        <v>1</v>
      </c>
      <c r="AB31" s="639"/>
    </row>
    <row r="32" spans="2:28">
      <c r="B32" s="647">
        <v>27</v>
      </c>
      <c r="C32" s="655" t="s">
        <v>473</v>
      </c>
      <c r="D32" s="648" t="str">
        <f t="shared" si="2"/>
        <v>x</v>
      </c>
      <c r="E32" s="647" t="s">
        <v>462</v>
      </c>
      <c r="F32" s="653"/>
      <c r="G32" s="647" t="s">
        <v>443</v>
      </c>
      <c r="H32" s="653"/>
      <c r="I32" s="646" t="s">
        <v>461</v>
      </c>
      <c r="J32" s="653"/>
      <c r="K32" s="645" t="s">
        <v>434</v>
      </c>
      <c r="L32" s="655">
        <v>2</v>
      </c>
      <c r="N32" s="654"/>
      <c r="O32" s="647" t="s">
        <v>443</v>
      </c>
      <c r="P32" s="654"/>
      <c r="Q32" s="645"/>
      <c r="R32" s="654"/>
      <c r="S32" s="647" t="s">
        <v>443</v>
      </c>
      <c r="T32" s="654"/>
      <c r="U32" s="646" t="s">
        <v>461</v>
      </c>
      <c r="V32" s="653"/>
      <c r="W32" s="645" t="s">
        <v>434</v>
      </c>
      <c r="X32" s="652" t="s">
        <v>463</v>
      </c>
      <c r="Y32" s="645"/>
      <c r="Z32" s="652">
        <v>2</v>
      </c>
      <c r="AB32" s="639"/>
    </row>
    <row r="33" spans="2:28">
      <c r="B33" s="647">
        <v>28</v>
      </c>
      <c r="C33" s="655" t="s">
        <v>470</v>
      </c>
      <c r="D33" s="648" t="str">
        <f t="shared" si="2"/>
        <v>aa</v>
      </c>
      <c r="E33" s="647" t="s">
        <v>462</v>
      </c>
      <c r="F33" s="653"/>
      <c r="G33" s="647" t="s">
        <v>443</v>
      </c>
      <c r="H33" s="653"/>
      <c r="I33" s="646" t="s">
        <v>461</v>
      </c>
      <c r="J33" s="653"/>
      <c r="K33" s="645" t="s">
        <v>434</v>
      </c>
      <c r="L33" s="655">
        <v>3</v>
      </c>
      <c r="N33" s="654"/>
      <c r="O33" s="647" t="s">
        <v>443</v>
      </c>
      <c r="P33" s="654"/>
      <c r="Q33" s="645"/>
      <c r="R33" s="654"/>
      <c r="S33" s="647" t="s">
        <v>443</v>
      </c>
      <c r="T33" s="654"/>
      <c r="U33" s="646" t="s">
        <v>461</v>
      </c>
      <c r="V33" s="653"/>
      <c r="W33" s="645" t="s">
        <v>434</v>
      </c>
      <c r="X33" s="652" t="s">
        <v>463</v>
      </c>
      <c r="Y33" s="645"/>
      <c r="Z33" s="652">
        <v>3</v>
      </c>
      <c r="AB33" s="639"/>
    </row>
    <row r="34" spans="2:28">
      <c r="B34" s="647">
        <v>29</v>
      </c>
      <c r="C34" s="655" t="s">
        <v>469</v>
      </c>
      <c r="D34" s="648" t="str">
        <f t="shared" si="2"/>
        <v>ab</v>
      </c>
      <c r="E34" s="647" t="s">
        <v>462</v>
      </c>
      <c r="F34" s="653"/>
      <c r="G34" s="647" t="s">
        <v>443</v>
      </c>
      <c r="H34" s="653"/>
      <c r="I34" s="646" t="s">
        <v>461</v>
      </c>
      <c r="J34" s="653"/>
      <c r="K34" s="645" t="s">
        <v>434</v>
      </c>
      <c r="L34" s="655">
        <v>4</v>
      </c>
      <c r="N34" s="654"/>
      <c r="O34" s="647" t="s">
        <v>443</v>
      </c>
      <c r="P34" s="654"/>
      <c r="Q34" s="645"/>
      <c r="R34" s="654"/>
      <c r="S34" s="647" t="s">
        <v>443</v>
      </c>
      <c r="T34" s="654"/>
      <c r="U34" s="646" t="s">
        <v>461</v>
      </c>
      <c r="V34" s="653"/>
      <c r="W34" s="645" t="s">
        <v>434</v>
      </c>
      <c r="X34" s="652" t="s">
        <v>463</v>
      </c>
      <c r="Y34" s="645"/>
      <c r="Z34" s="652">
        <v>4</v>
      </c>
      <c r="AB34" s="639"/>
    </row>
    <row r="35" spans="2:28">
      <c r="B35" s="647">
        <v>30</v>
      </c>
      <c r="C35" s="655" t="s">
        <v>468</v>
      </c>
      <c r="D35" s="648" t="str">
        <f t="shared" si="2"/>
        <v>ac</v>
      </c>
      <c r="E35" s="647" t="s">
        <v>462</v>
      </c>
      <c r="F35" s="653"/>
      <c r="G35" s="647" t="s">
        <v>443</v>
      </c>
      <c r="H35" s="653"/>
      <c r="I35" s="646" t="s">
        <v>461</v>
      </c>
      <c r="J35" s="653"/>
      <c r="K35" s="645" t="s">
        <v>434</v>
      </c>
      <c r="L35" s="655">
        <v>5</v>
      </c>
      <c r="N35" s="654"/>
      <c r="O35" s="647" t="s">
        <v>443</v>
      </c>
      <c r="P35" s="654"/>
      <c r="Q35" s="645"/>
      <c r="R35" s="654"/>
      <c r="S35" s="647" t="s">
        <v>443</v>
      </c>
      <c r="T35" s="654"/>
      <c r="U35" s="646" t="s">
        <v>461</v>
      </c>
      <c r="V35" s="653"/>
      <c r="W35" s="645" t="s">
        <v>434</v>
      </c>
      <c r="X35" s="652" t="s">
        <v>463</v>
      </c>
      <c r="Y35" s="645"/>
      <c r="Z35" s="652">
        <v>5</v>
      </c>
      <c r="AB35" s="639"/>
    </row>
    <row r="36" spans="2:28">
      <c r="B36" s="647">
        <v>31</v>
      </c>
      <c r="C36" s="655" t="s">
        <v>467</v>
      </c>
      <c r="D36" s="648" t="str">
        <f t="shared" si="2"/>
        <v>ad</v>
      </c>
      <c r="E36" s="647" t="s">
        <v>462</v>
      </c>
      <c r="F36" s="653"/>
      <c r="G36" s="647" t="s">
        <v>443</v>
      </c>
      <c r="H36" s="653"/>
      <c r="I36" s="646" t="s">
        <v>461</v>
      </c>
      <c r="J36" s="653"/>
      <c r="K36" s="645" t="s">
        <v>434</v>
      </c>
      <c r="L36" s="655">
        <v>6</v>
      </c>
      <c r="N36" s="654"/>
      <c r="O36" s="647" t="s">
        <v>443</v>
      </c>
      <c r="P36" s="654"/>
      <c r="Q36" s="645"/>
      <c r="R36" s="654"/>
      <c r="S36" s="647" t="s">
        <v>443</v>
      </c>
      <c r="T36" s="654"/>
      <c r="U36" s="646" t="s">
        <v>461</v>
      </c>
      <c r="V36" s="653"/>
      <c r="W36" s="645" t="s">
        <v>434</v>
      </c>
      <c r="X36" s="652" t="s">
        <v>463</v>
      </c>
      <c r="Y36" s="645"/>
      <c r="Z36" s="652">
        <v>6</v>
      </c>
      <c r="AB36" s="639"/>
    </row>
    <row r="37" spans="2:28">
      <c r="B37" s="647">
        <v>32</v>
      </c>
      <c r="C37" s="655" t="s">
        <v>466</v>
      </c>
      <c r="D37" s="648" t="str">
        <f t="shared" si="2"/>
        <v>ae</v>
      </c>
      <c r="E37" s="647" t="s">
        <v>462</v>
      </c>
      <c r="F37" s="653"/>
      <c r="G37" s="647" t="s">
        <v>443</v>
      </c>
      <c r="H37" s="653"/>
      <c r="I37" s="646" t="s">
        <v>461</v>
      </c>
      <c r="J37" s="653"/>
      <c r="K37" s="645" t="s">
        <v>434</v>
      </c>
      <c r="L37" s="655">
        <v>7</v>
      </c>
      <c r="N37" s="654"/>
      <c r="O37" s="647" t="s">
        <v>443</v>
      </c>
      <c r="P37" s="654"/>
      <c r="Q37" s="645"/>
      <c r="R37" s="654"/>
      <c r="S37" s="647" t="s">
        <v>443</v>
      </c>
      <c r="T37" s="654"/>
      <c r="U37" s="646" t="s">
        <v>461</v>
      </c>
      <c r="V37" s="653"/>
      <c r="W37" s="645" t="s">
        <v>434</v>
      </c>
      <c r="X37" s="652" t="s">
        <v>463</v>
      </c>
      <c r="Y37" s="645"/>
      <c r="Z37" s="652">
        <v>7</v>
      </c>
      <c r="AB37" s="639"/>
    </row>
    <row r="38" spans="2:28">
      <c r="B38" s="647">
        <v>33</v>
      </c>
      <c r="C38" s="655" t="s">
        <v>465</v>
      </c>
      <c r="D38" s="648" t="str">
        <f t="shared" si="2"/>
        <v>af</v>
      </c>
      <c r="E38" s="647" t="s">
        <v>462</v>
      </c>
      <c r="F38" s="653"/>
      <c r="G38" s="647" t="s">
        <v>443</v>
      </c>
      <c r="H38" s="653"/>
      <c r="I38" s="646" t="s">
        <v>461</v>
      </c>
      <c r="J38" s="653"/>
      <c r="K38" s="645" t="s">
        <v>434</v>
      </c>
      <c r="L38" s="655">
        <v>8</v>
      </c>
      <c r="N38" s="654"/>
      <c r="O38" s="647" t="s">
        <v>443</v>
      </c>
      <c r="P38" s="654"/>
      <c r="Q38" s="645"/>
      <c r="R38" s="654"/>
      <c r="S38" s="647" t="s">
        <v>443</v>
      </c>
      <c r="T38" s="654"/>
      <c r="U38" s="646" t="s">
        <v>461</v>
      </c>
      <c r="V38" s="653"/>
      <c r="W38" s="645" t="s">
        <v>434</v>
      </c>
      <c r="X38" s="652" t="s">
        <v>463</v>
      </c>
      <c r="Y38" s="645"/>
      <c r="Z38" s="652">
        <v>8</v>
      </c>
      <c r="AB38" s="639"/>
    </row>
    <row r="39" spans="2:28">
      <c r="B39" s="647">
        <v>34</v>
      </c>
      <c r="C39" s="651" t="s">
        <v>464</v>
      </c>
      <c r="D39" s="648"/>
      <c r="E39" s="647" t="s">
        <v>462</v>
      </c>
      <c r="F39" s="641">
        <v>0.29166666666666669</v>
      </c>
      <c r="G39" s="647" t="s">
        <v>443</v>
      </c>
      <c r="H39" s="641">
        <v>0.39583333333333331</v>
      </c>
      <c r="I39" s="646" t="s">
        <v>461</v>
      </c>
      <c r="J39" s="641">
        <v>0</v>
      </c>
      <c r="K39" s="645" t="s">
        <v>434</v>
      </c>
      <c r="L39" s="640">
        <f t="shared" ref="L39:L40" si="6">IF(OR(F39="",H39=""),"",(H39+IF(F39&gt;H39,1,0)-F39-J39)*24)</f>
        <v>2.4999999999999991</v>
      </c>
      <c r="N39" s="644">
        <f>【記載例】認知症対応型共同生活介護!$BB$13</f>
        <v>0.29166666666666669</v>
      </c>
      <c r="O39" s="637" t="s">
        <v>443</v>
      </c>
      <c r="P39" s="644">
        <f>【記載例】認知症対応型共同生活介護!$BF$13</f>
        <v>0.83333333333333337</v>
      </c>
      <c r="R39" s="643">
        <f t="shared" ref="R39:R43" si="7">IF(F39="","",IF(F39&lt;N39,N39,IF(F39&gt;=P39,"",F39)))</f>
        <v>0.29166666666666669</v>
      </c>
      <c r="S39" s="637" t="s">
        <v>443</v>
      </c>
      <c r="T39" s="643">
        <f t="shared" ref="T39:T43" si="8">IF(H39="","",IF(H39&gt;F39,IF(H39&lt;P39,H39,P39),P39))</f>
        <v>0.39583333333333331</v>
      </c>
      <c r="U39" s="642" t="s">
        <v>461</v>
      </c>
      <c r="V39" s="641">
        <v>0</v>
      </c>
      <c r="W39" s="636" t="s">
        <v>434</v>
      </c>
      <c r="X39" s="640">
        <f t="shared" ref="X39:X40" si="9">IF(R39="","",IF((T39+IF(R39&gt;T39,1,0)-R39-V39)*24=0,"",(T39+IF(R39&gt;T39,1,0)-R39-V39)*24))</f>
        <v>2.4999999999999991</v>
      </c>
      <c r="Z39" s="640" t="str">
        <f t="shared" ref="Z39:Z40" si="10">IF(X39="",L39,IF(OR(L39-X39=0,L39-X39&lt;0),"-",L39-X39))</f>
        <v>-</v>
      </c>
      <c r="AB39" s="639"/>
    </row>
    <row r="40" spans="2:28">
      <c r="B40" s="647"/>
      <c r="C40" s="650" t="s">
        <v>463</v>
      </c>
      <c r="D40" s="648"/>
      <c r="E40" s="647" t="s">
        <v>462</v>
      </c>
      <c r="F40" s="641">
        <v>0.6875</v>
      </c>
      <c r="G40" s="647" t="s">
        <v>443</v>
      </c>
      <c r="H40" s="641">
        <v>0.83333333333333337</v>
      </c>
      <c r="I40" s="646" t="s">
        <v>461</v>
      </c>
      <c r="J40" s="641">
        <v>0</v>
      </c>
      <c r="K40" s="645" t="s">
        <v>434</v>
      </c>
      <c r="L40" s="640">
        <f t="shared" si="6"/>
        <v>3.5000000000000009</v>
      </c>
      <c r="N40" s="644">
        <f>【記載例】認知症対応型共同生活介護!$BB$13</f>
        <v>0.29166666666666669</v>
      </c>
      <c r="O40" s="637" t="s">
        <v>443</v>
      </c>
      <c r="P40" s="644">
        <f>【記載例】認知症対応型共同生活介護!$BF$13</f>
        <v>0.83333333333333337</v>
      </c>
      <c r="R40" s="643">
        <f t="shared" si="7"/>
        <v>0.6875</v>
      </c>
      <c r="S40" s="637" t="s">
        <v>443</v>
      </c>
      <c r="T40" s="643">
        <f t="shared" si="8"/>
        <v>0.83333333333333337</v>
      </c>
      <c r="U40" s="642" t="s">
        <v>461</v>
      </c>
      <c r="V40" s="641">
        <v>0</v>
      </c>
      <c r="W40" s="636" t="s">
        <v>434</v>
      </c>
      <c r="X40" s="640">
        <f t="shared" si="9"/>
        <v>3.5000000000000009</v>
      </c>
      <c r="Z40" s="640" t="str">
        <f t="shared" si="10"/>
        <v>-</v>
      </c>
      <c r="AB40" s="639"/>
    </row>
    <row r="41" spans="2:28">
      <c r="B41" s="647"/>
      <c r="C41" s="649" t="s">
        <v>463</v>
      </c>
      <c r="D41" s="648" t="str">
        <f>C39</f>
        <v>ag</v>
      </c>
      <c r="E41" s="647" t="s">
        <v>462</v>
      </c>
      <c r="F41" s="641" t="s">
        <v>463</v>
      </c>
      <c r="G41" s="647" t="s">
        <v>443</v>
      </c>
      <c r="H41" s="641" t="s">
        <v>463</v>
      </c>
      <c r="I41" s="646" t="s">
        <v>461</v>
      </c>
      <c r="J41" s="641" t="s">
        <v>463</v>
      </c>
      <c r="K41" s="645" t="s">
        <v>434</v>
      </c>
      <c r="L41" s="640">
        <f>IF(OR(L39="",L40=""),"",L39+L40)</f>
        <v>6</v>
      </c>
      <c r="N41" s="644" t="s">
        <v>463</v>
      </c>
      <c r="O41" s="637" t="s">
        <v>443</v>
      </c>
      <c r="P41" s="644" t="s">
        <v>463</v>
      </c>
      <c r="R41" s="643" t="s">
        <v>463</v>
      </c>
      <c r="S41" s="637" t="s">
        <v>443</v>
      </c>
      <c r="T41" s="643" t="s">
        <v>463</v>
      </c>
      <c r="U41" s="642" t="s">
        <v>461</v>
      </c>
      <c r="V41" s="641" t="s">
        <v>927</v>
      </c>
      <c r="W41" s="636" t="s">
        <v>434</v>
      </c>
      <c r="X41" s="640">
        <f>IF(OR(X39="",X40=""),"",X39+X40)</f>
        <v>6</v>
      </c>
      <c r="Z41" s="640" t="str">
        <f>IF(X41="",L41,IF(OR(L41-X41=0,L41-X41&lt;0),"-",L41-X41))</f>
        <v>-</v>
      </c>
      <c r="AB41" s="639" t="s">
        <v>930</v>
      </c>
    </row>
    <row r="42" spans="2:28">
      <c r="B42" s="647"/>
      <c r="C42" s="651" t="s">
        <v>929</v>
      </c>
      <c r="D42" s="648"/>
      <c r="E42" s="647" t="s">
        <v>462</v>
      </c>
      <c r="F42" s="641"/>
      <c r="G42" s="647" t="s">
        <v>443</v>
      </c>
      <c r="H42" s="641"/>
      <c r="I42" s="646" t="s">
        <v>461</v>
      </c>
      <c r="J42" s="641">
        <v>0</v>
      </c>
      <c r="K42" s="645" t="s">
        <v>434</v>
      </c>
      <c r="L42" s="640" t="str">
        <f t="shared" ref="L42:L43" si="11">IF(OR(F42="",H42=""),"",(H42+IF(F42&gt;H42,1,0)-F42-J42)*24)</f>
        <v/>
      </c>
      <c r="N42" s="644">
        <f>【記載例】認知症対応型共同生活介護!$BB$13</f>
        <v>0.29166666666666669</v>
      </c>
      <c r="O42" s="637" t="s">
        <v>443</v>
      </c>
      <c r="P42" s="644">
        <f>【記載例】認知症対応型共同生活介護!$BF$13</f>
        <v>0.83333333333333337</v>
      </c>
      <c r="R42" s="643" t="str">
        <f t="shared" si="7"/>
        <v/>
      </c>
      <c r="S42" s="637" t="s">
        <v>443</v>
      </c>
      <c r="T42" s="643" t="str">
        <f t="shared" si="8"/>
        <v/>
      </c>
      <c r="U42" s="642" t="s">
        <v>461</v>
      </c>
      <c r="V42" s="641">
        <v>0</v>
      </c>
      <c r="W42" s="636" t="s">
        <v>434</v>
      </c>
      <c r="X42" s="640" t="str">
        <f t="shared" ref="X42:X43" si="12">IF(R42="","",IF((T42+IF(R42&gt;T42,1,0)-R42-V42)*24=0,"",(T42+IF(R42&gt;T42,1,0)-R42-V42)*24))</f>
        <v/>
      </c>
      <c r="Z42" s="640" t="str">
        <f t="shared" ref="Z42:Z43" si="13">IF(X42="",L42,IF(OR(L42-X42=0,L42-X42&lt;0),"-",L42-X42))</f>
        <v/>
      </c>
      <c r="AB42" s="639"/>
    </row>
    <row r="43" spans="2:28">
      <c r="B43" s="647">
        <v>35</v>
      </c>
      <c r="C43" s="650" t="s">
        <v>463</v>
      </c>
      <c r="D43" s="648"/>
      <c r="E43" s="647" t="s">
        <v>462</v>
      </c>
      <c r="F43" s="641"/>
      <c r="G43" s="647" t="s">
        <v>443</v>
      </c>
      <c r="H43" s="641"/>
      <c r="I43" s="646" t="s">
        <v>461</v>
      </c>
      <c r="J43" s="641">
        <v>0</v>
      </c>
      <c r="K43" s="645" t="s">
        <v>434</v>
      </c>
      <c r="L43" s="640" t="str">
        <f t="shared" si="11"/>
        <v/>
      </c>
      <c r="N43" s="644">
        <f>【記載例】認知症対応型共同生活介護!$BB$13</f>
        <v>0.29166666666666669</v>
      </c>
      <c r="O43" s="637" t="s">
        <v>443</v>
      </c>
      <c r="P43" s="644">
        <f>【記載例】認知症対応型共同生活介護!$BF$13</f>
        <v>0.83333333333333337</v>
      </c>
      <c r="R43" s="643" t="str">
        <f t="shared" si="7"/>
        <v/>
      </c>
      <c r="S43" s="637" t="s">
        <v>443</v>
      </c>
      <c r="T43" s="643" t="str">
        <f t="shared" si="8"/>
        <v/>
      </c>
      <c r="U43" s="642" t="s">
        <v>461</v>
      </c>
      <c r="V43" s="641">
        <v>0</v>
      </c>
      <c r="W43" s="636" t="s">
        <v>434</v>
      </c>
      <c r="X43" s="640" t="str">
        <f t="shared" si="12"/>
        <v/>
      </c>
      <c r="Z43" s="640" t="str">
        <f t="shared" si="13"/>
        <v/>
      </c>
      <c r="AB43" s="639"/>
    </row>
    <row r="44" spans="2:28">
      <c r="B44" s="647"/>
      <c r="C44" s="649" t="s">
        <v>463</v>
      </c>
      <c r="D44" s="648" t="str">
        <f>C42</f>
        <v>ah</v>
      </c>
      <c r="E44" s="647" t="s">
        <v>462</v>
      </c>
      <c r="F44" s="641" t="s">
        <v>463</v>
      </c>
      <c r="G44" s="647" t="s">
        <v>443</v>
      </c>
      <c r="H44" s="641" t="s">
        <v>463</v>
      </c>
      <c r="I44" s="646" t="s">
        <v>461</v>
      </c>
      <c r="J44" s="641" t="s">
        <v>463</v>
      </c>
      <c r="K44" s="645" t="s">
        <v>434</v>
      </c>
      <c r="L44" s="640" t="str">
        <f>IF(OR(L42="",L43=""),"",L42+L43)</f>
        <v/>
      </c>
      <c r="N44" s="644" t="s">
        <v>463</v>
      </c>
      <c r="O44" s="637" t="s">
        <v>443</v>
      </c>
      <c r="P44" s="644" t="s">
        <v>463</v>
      </c>
      <c r="R44" s="643" t="s">
        <v>463</v>
      </c>
      <c r="S44" s="637" t="s">
        <v>443</v>
      </c>
      <c r="T44" s="643" t="s">
        <v>463</v>
      </c>
      <c r="U44" s="642" t="s">
        <v>461</v>
      </c>
      <c r="V44" s="641" t="s">
        <v>927</v>
      </c>
      <c r="W44" s="636" t="s">
        <v>434</v>
      </c>
      <c r="X44" s="640" t="str">
        <f>IF(OR(X42="",X43=""),"",X42+X43)</f>
        <v/>
      </c>
      <c r="Z44" s="640" t="str">
        <f>IF(X44="",L44,IF(OR(L44-X44=0,L44-X44&lt;0),"-",L44-X44))</f>
        <v/>
      </c>
      <c r="AB44" s="639" t="s">
        <v>926</v>
      </c>
    </row>
    <row r="45" spans="2:28">
      <c r="B45" s="647"/>
      <c r="C45" s="651" t="s">
        <v>928</v>
      </c>
      <c r="D45" s="648"/>
      <c r="E45" s="647" t="s">
        <v>462</v>
      </c>
      <c r="F45" s="641"/>
      <c r="G45" s="647" t="s">
        <v>443</v>
      </c>
      <c r="H45" s="641"/>
      <c r="I45" s="646" t="s">
        <v>461</v>
      </c>
      <c r="J45" s="641">
        <v>0</v>
      </c>
      <c r="K45" s="645" t="s">
        <v>434</v>
      </c>
      <c r="L45" s="640" t="str">
        <f t="shared" ref="L45:L46" si="14">IF(OR(F45="",H45=""),"",(H45+IF(F45&gt;H45,1,0)-F45-J45)*24)</f>
        <v/>
      </c>
      <c r="N45" s="644">
        <f>【記載例】認知症対応型共同生活介護!$BB$13</f>
        <v>0.29166666666666669</v>
      </c>
      <c r="O45" s="637" t="s">
        <v>443</v>
      </c>
      <c r="P45" s="644">
        <f>【記載例】認知症対応型共同生活介護!$BF$13</f>
        <v>0.83333333333333337</v>
      </c>
      <c r="R45" s="643" t="str">
        <f t="shared" ref="R45:R46" si="15">IF(F45="","",IF(F45&lt;N45,N45,IF(F45&gt;=P45,"",F45)))</f>
        <v/>
      </c>
      <c r="S45" s="637" t="s">
        <v>443</v>
      </c>
      <c r="T45" s="643" t="str">
        <f t="shared" ref="T45:T46" si="16">IF(H45="","",IF(H45&gt;F45,IF(H45&lt;P45,H45,P45),P45))</f>
        <v/>
      </c>
      <c r="U45" s="642" t="s">
        <v>461</v>
      </c>
      <c r="V45" s="641">
        <v>0</v>
      </c>
      <c r="W45" s="636" t="s">
        <v>434</v>
      </c>
      <c r="X45" s="640" t="str">
        <f t="shared" ref="X45:X46" si="17">IF(R45="","",IF((T45+IF(R45&gt;T45,1,0)-R45-V45)*24=0,"",(T45+IF(R45&gt;T45,1,0)-R45-V45)*24))</f>
        <v/>
      </c>
      <c r="Z45" s="640" t="str">
        <f t="shared" ref="Z45:Z46" si="18">IF(X45="",L45,IF(OR(L45-X45=0,L45-X45&lt;0),"-",L45-X45))</f>
        <v/>
      </c>
      <c r="AB45" s="639"/>
    </row>
    <row r="46" spans="2:28">
      <c r="B46" s="647">
        <v>36</v>
      </c>
      <c r="C46" s="650" t="s">
        <v>463</v>
      </c>
      <c r="D46" s="648"/>
      <c r="E46" s="647" t="s">
        <v>462</v>
      </c>
      <c r="F46" s="641"/>
      <c r="G46" s="647" t="s">
        <v>443</v>
      </c>
      <c r="H46" s="641"/>
      <c r="I46" s="646" t="s">
        <v>461</v>
      </c>
      <c r="J46" s="641">
        <v>0</v>
      </c>
      <c r="K46" s="645" t="s">
        <v>434</v>
      </c>
      <c r="L46" s="640" t="str">
        <f t="shared" si="14"/>
        <v/>
      </c>
      <c r="N46" s="644">
        <f>【記載例】認知症対応型共同生活介護!$BB$13</f>
        <v>0.29166666666666669</v>
      </c>
      <c r="O46" s="637" t="s">
        <v>443</v>
      </c>
      <c r="P46" s="644">
        <f>【記載例】認知症対応型共同生活介護!$BF$13</f>
        <v>0.83333333333333337</v>
      </c>
      <c r="R46" s="643" t="str">
        <f t="shared" si="15"/>
        <v/>
      </c>
      <c r="S46" s="637" t="s">
        <v>443</v>
      </c>
      <c r="T46" s="643" t="str">
        <f t="shared" si="16"/>
        <v/>
      </c>
      <c r="U46" s="642" t="s">
        <v>461</v>
      </c>
      <c r="V46" s="641">
        <v>0</v>
      </c>
      <c r="W46" s="636" t="s">
        <v>434</v>
      </c>
      <c r="X46" s="640" t="str">
        <f t="shared" si="17"/>
        <v/>
      </c>
      <c r="Z46" s="640" t="str">
        <f t="shared" si="18"/>
        <v/>
      </c>
      <c r="AB46" s="639"/>
    </row>
    <row r="47" spans="2:28">
      <c r="B47" s="647"/>
      <c r="C47" s="649" t="s">
        <v>463</v>
      </c>
      <c r="D47" s="648" t="str">
        <f>C45</f>
        <v>ai</v>
      </c>
      <c r="E47" s="647" t="s">
        <v>462</v>
      </c>
      <c r="F47" s="641" t="s">
        <v>463</v>
      </c>
      <c r="G47" s="647" t="s">
        <v>443</v>
      </c>
      <c r="H47" s="641" t="s">
        <v>463</v>
      </c>
      <c r="I47" s="646" t="s">
        <v>461</v>
      </c>
      <c r="J47" s="641" t="s">
        <v>463</v>
      </c>
      <c r="K47" s="645" t="s">
        <v>434</v>
      </c>
      <c r="L47" s="640" t="str">
        <f>IF(OR(L45="",L46=""),"",L45+L46)</f>
        <v/>
      </c>
      <c r="N47" s="644" t="s">
        <v>463</v>
      </c>
      <c r="O47" s="637" t="s">
        <v>443</v>
      </c>
      <c r="P47" s="644" t="s">
        <v>463</v>
      </c>
      <c r="R47" s="643" t="s">
        <v>463</v>
      </c>
      <c r="S47" s="637" t="s">
        <v>443</v>
      </c>
      <c r="T47" s="643" t="s">
        <v>463</v>
      </c>
      <c r="U47" s="642" t="s">
        <v>461</v>
      </c>
      <c r="V47" s="641" t="s">
        <v>927</v>
      </c>
      <c r="W47" s="636" t="s">
        <v>434</v>
      </c>
      <c r="X47" s="640" t="str">
        <f>IF(OR(X45="",X46=""),"",X45+X46)</f>
        <v/>
      </c>
      <c r="Z47" s="640" t="str">
        <f>IF(X47="",L47,IF(OR(L47-X47=0,L47-X47&lt;0),"-",L47-X47))</f>
        <v/>
      </c>
      <c r="AB47" s="639" t="s">
        <v>926</v>
      </c>
    </row>
    <row r="49" spans="3:4">
      <c r="C49" s="638" t="s">
        <v>925</v>
      </c>
      <c r="D49" s="638"/>
    </row>
    <row r="50" spans="3:4">
      <c r="C50" s="638" t="s">
        <v>924</v>
      </c>
      <c r="D50" s="638"/>
    </row>
    <row r="51" spans="3:4">
      <c r="C51" s="638" t="s">
        <v>923</v>
      </c>
      <c r="D51" s="638"/>
    </row>
    <row r="52" spans="3:4">
      <c r="C52" s="638" t="s">
        <v>922</v>
      </c>
      <c r="D52" s="638"/>
    </row>
  </sheetData>
  <sheetProtection sheet="1"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B7476-8883-4BCC-8F61-F371BE78E242}">
  <sheetPr>
    <pageSetUpPr fitToPage="1"/>
  </sheetPr>
  <dimension ref="B1:BS116"/>
  <sheetViews>
    <sheetView zoomScaleNormal="100" workbookViewId="0"/>
  </sheetViews>
  <sheetFormatPr defaultColWidth="10" defaultRowHeight="13.2"/>
  <cols>
    <col min="1" max="1" width="1.5546875" style="662" customWidth="1"/>
    <col min="2" max="3" width="10" style="662"/>
    <col min="4" max="4" width="45.109375" style="662" customWidth="1"/>
    <col min="5" max="16384" width="10" style="662"/>
  </cols>
  <sheetData>
    <row r="1" spans="2:11" ht="14.4">
      <c r="B1" s="662" t="s">
        <v>563</v>
      </c>
      <c r="D1" s="671"/>
      <c r="E1" s="671"/>
      <c r="F1" s="671"/>
    </row>
    <row r="2" spans="2:11" s="663" customFormat="1" ht="20.25" customHeight="1">
      <c r="B2" s="683" t="s">
        <v>562</v>
      </c>
      <c r="C2" s="683"/>
      <c r="D2" s="671"/>
      <c r="E2" s="671"/>
      <c r="F2" s="671"/>
    </row>
    <row r="3" spans="2:11" s="663" customFormat="1" ht="20.25" customHeight="1">
      <c r="B3" s="683"/>
      <c r="C3" s="683"/>
      <c r="D3" s="671"/>
      <c r="E3" s="671"/>
      <c r="F3" s="671"/>
    </row>
    <row r="4" spans="2:11" s="669" customFormat="1" ht="20.25" customHeight="1">
      <c r="B4" s="686"/>
      <c r="C4" s="671" t="s">
        <v>561</v>
      </c>
      <c r="D4" s="671"/>
      <c r="F4" s="1246" t="s">
        <v>560</v>
      </c>
      <c r="G4" s="1246"/>
      <c r="H4" s="1246"/>
      <c r="I4" s="1246"/>
      <c r="J4" s="1246"/>
      <c r="K4" s="1246"/>
    </row>
    <row r="5" spans="2:11" s="669" customFormat="1" ht="20.25" customHeight="1">
      <c r="B5" s="685"/>
      <c r="C5" s="671" t="s">
        <v>559</v>
      </c>
      <c r="D5" s="671"/>
      <c r="F5" s="1246"/>
      <c r="G5" s="1246"/>
      <c r="H5" s="1246"/>
      <c r="I5" s="1246"/>
      <c r="J5" s="1246"/>
      <c r="K5" s="1246"/>
    </row>
    <row r="6" spans="2:11" s="663" customFormat="1" ht="20.25" customHeight="1">
      <c r="B6" s="684" t="s">
        <v>558</v>
      </c>
      <c r="C6" s="671"/>
      <c r="D6" s="671"/>
      <c r="E6" s="682"/>
      <c r="F6" s="681"/>
    </row>
    <row r="7" spans="2:11" s="663" customFormat="1" ht="20.25" customHeight="1">
      <c r="B7" s="683"/>
      <c r="C7" s="683"/>
      <c r="D7" s="671"/>
      <c r="E7" s="682"/>
      <c r="F7" s="681"/>
    </row>
    <row r="8" spans="2:11" s="663" customFormat="1" ht="20.25" customHeight="1">
      <c r="B8" s="671" t="s">
        <v>557</v>
      </c>
      <c r="C8" s="683"/>
      <c r="D8" s="671"/>
      <c r="E8" s="682"/>
      <c r="F8" s="681"/>
    </row>
    <row r="9" spans="2:11" s="663" customFormat="1" ht="20.25" customHeight="1">
      <c r="B9" s="683"/>
      <c r="C9" s="683"/>
      <c r="D9" s="671"/>
      <c r="E9" s="671"/>
      <c r="F9" s="671"/>
    </row>
    <row r="10" spans="2:11" s="663" customFormat="1" ht="20.25" customHeight="1">
      <c r="B10" s="671" t="s">
        <v>949</v>
      </c>
      <c r="C10" s="683"/>
      <c r="D10" s="671"/>
      <c r="E10" s="671"/>
      <c r="F10" s="671"/>
    </row>
    <row r="11" spans="2:11" s="663" customFormat="1" ht="20.25" customHeight="1">
      <c r="B11" s="671"/>
      <c r="C11" s="683"/>
      <c r="D11" s="671"/>
      <c r="E11" s="671"/>
      <c r="F11" s="671"/>
    </row>
    <row r="12" spans="2:11" s="663" customFormat="1" ht="20.25" customHeight="1">
      <c r="B12" s="671" t="s">
        <v>948</v>
      </c>
      <c r="C12" s="683"/>
      <c r="D12" s="671"/>
    </row>
    <row r="13" spans="2:11" s="663" customFormat="1" ht="20.25" customHeight="1">
      <c r="B13" s="671"/>
      <c r="C13" s="683"/>
      <c r="D13" s="671"/>
    </row>
    <row r="14" spans="2:11" s="663" customFormat="1" ht="20.25" customHeight="1">
      <c r="B14" s="671" t="s">
        <v>947</v>
      </c>
      <c r="C14" s="683"/>
      <c r="D14" s="671"/>
    </row>
    <row r="15" spans="2:11" s="663" customFormat="1" ht="20.25" customHeight="1">
      <c r="B15" s="671"/>
      <c r="C15" s="683"/>
      <c r="D15" s="671"/>
    </row>
    <row r="16" spans="2:11" s="663" customFormat="1" ht="20.25" customHeight="1">
      <c r="B16" s="671" t="s">
        <v>946</v>
      </c>
      <c r="C16" s="683"/>
      <c r="D16" s="671"/>
    </row>
    <row r="17" spans="2:4" s="663" customFormat="1" ht="20.25" customHeight="1">
      <c r="B17" s="671" t="s">
        <v>555</v>
      </c>
      <c r="C17" s="683"/>
      <c r="D17" s="671"/>
    </row>
    <row r="18" spans="2:4" s="663" customFormat="1" ht="20.25" customHeight="1">
      <c r="B18" s="671" t="s">
        <v>554</v>
      </c>
      <c r="C18" s="683"/>
      <c r="D18" s="671"/>
    </row>
    <row r="19" spans="2:4" s="663" customFormat="1" ht="20.25" customHeight="1">
      <c r="B19" s="671"/>
      <c r="C19" s="683"/>
      <c r="D19" s="671"/>
    </row>
    <row r="20" spans="2:4" s="663" customFormat="1" ht="20.25" customHeight="1">
      <c r="B20" s="671" t="s">
        <v>945</v>
      </c>
      <c r="C20" s="683"/>
      <c r="D20" s="671"/>
    </row>
    <row r="21" spans="2:4" s="663" customFormat="1" ht="20.25" customHeight="1">
      <c r="B21" s="671" t="s">
        <v>556</v>
      </c>
      <c r="C21" s="683"/>
      <c r="D21" s="671"/>
    </row>
    <row r="22" spans="2:4" s="663" customFormat="1" ht="20.25" customHeight="1">
      <c r="B22" s="671"/>
      <c r="C22" s="683"/>
      <c r="D22" s="671"/>
    </row>
    <row r="23" spans="2:4" s="663" customFormat="1" ht="20.25" customHeight="1">
      <c r="B23" s="671" t="s">
        <v>944</v>
      </c>
      <c r="C23" s="683"/>
      <c r="D23" s="671"/>
    </row>
    <row r="24" spans="2:4" s="663" customFormat="1" ht="20.25" customHeight="1">
      <c r="B24" s="671"/>
      <c r="C24" s="683"/>
      <c r="D24" s="671"/>
    </row>
    <row r="25" spans="2:4" s="663" customFormat="1" ht="17.25" customHeight="1">
      <c r="B25" s="671" t="s">
        <v>553</v>
      </c>
      <c r="C25" s="671"/>
      <c r="D25" s="671"/>
    </row>
    <row r="26" spans="2:4" s="663" customFormat="1" ht="17.25" customHeight="1">
      <c r="B26" s="671" t="s">
        <v>552</v>
      </c>
      <c r="C26" s="671"/>
      <c r="D26" s="671"/>
    </row>
    <row r="27" spans="2:4" s="663" customFormat="1" ht="17.25" customHeight="1">
      <c r="B27" s="671"/>
      <c r="C27" s="671"/>
      <c r="D27" s="671"/>
    </row>
    <row r="28" spans="2:4" s="663" customFormat="1" ht="17.25" customHeight="1">
      <c r="B28" s="671"/>
      <c r="C28" s="680" t="s">
        <v>440</v>
      </c>
      <c r="D28" s="680" t="s">
        <v>551</v>
      </c>
    </row>
    <row r="29" spans="2:4" s="663" customFormat="1" ht="17.25" customHeight="1">
      <c r="B29" s="671"/>
      <c r="C29" s="680">
        <v>1</v>
      </c>
      <c r="D29" s="679" t="s">
        <v>525</v>
      </c>
    </row>
    <row r="30" spans="2:4" s="663" customFormat="1" ht="17.25" customHeight="1">
      <c r="B30" s="671"/>
      <c r="C30" s="680">
        <v>2</v>
      </c>
      <c r="D30" s="679" t="s">
        <v>509</v>
      </c>
    </row>
    <row r="31" spans="2:4" s="663" customFormat="1" ht="17.25" customHeight="1">
      <c r="B31" s="671"/>
      <c r="C31" s="680">
        <v>3</v>
      </c>
      <c r="D31" s="679" t="s">
        <v>522</v>
      </c>
    </row>
    <row r="32" spans="2:4" s="663" customFormat="1" ht="17.25" customHeight="1">
      <c r="B32" s="671"/>
      <c r="C32" s="682"/>
      <c r="D32" s="681"/>
    </row>
    <row r="33" spans="2:51" s="663" customFormat="1" ht="17.25" customHeight="1">
      <c r="B33" s="671" t="s">
        <v>550</v>
      </c>
      <c r="C33" s="671"/>
      <c r="D33" s="671"/>
      <c r="E33" s="669"/>
      <c r="F33" s="669"/>
    </row>
    <row r="34" spans="2:51" s="663" customFormat="1" ht="17.25" customHeight="1">
      <c r="B34" s="671" t="s">
        <v>549</v>
      </c>
      <c r="C34" s="671"/>
      <c r="D34" s="671"/>
      <c r="E34" s="669"/>
      <c r="F34" s="669"/>
    </row>
    <row r="35" spans="2:51" s="663" customFormat="1" ht="17.25" customHeight="1">
      <c r="B35" s="671"/>
      <c r="C35" s="671"/>
      <c r="D35" s="671"/>
      <c r="E35" s="669"/>
      <c r="F35" s="669"/>
      <c r="G35" s="677"/>
      <c r="H35" s="677"/>
      <c r="J35" s="677"/>
      <c r="K35" s="677"/>
      <c r="L35" s="677"/>
      <c r="M35" s="677"/>
      <c r="N35" s="677"/>
      <c r="O35" s="677"/>
      <c r="R35" s="677"/>
      <c r="S35" s="677"/>
      <c r="T35" s="677"/>
      <c r="W35" s="677"/>
      <c r="X35" s="677"/>
      <c r="Y35" s="677"/>
    </row>
    <row r="36" spans="2:51" s="663" customFormat="1" ht="17.25" customHeight="1">
      <c r="B36" s="671"/>
      <c r="C36" s="680" t="s">
        <v>500</v>
      </c>
      <c r="D36" s="680" t="s">
        <v>548</v>
      </c>
      <c r="E36" s="669"/>
      <c r="F36" s="669"/>
      <c r="G36" s="677"/>
      <c r="H36" s="677"/>
      <c r="J36" s="677"/>
      <c r="K36" s="677"/>
      <c r="L36" s="677"/>
      <c r="M36" s="677"/>
      <c r="N36" s="677"/>
      <c r="O36" s="677"/>
      <c r="R36" s="677"/>
      <c r="S36" s="677"/>
      <c r="T36" s="677"/>
      <c r="W36" s="677"/>
      <c r="X36" s="677"/>
      <c r="Y36" s="677"/>
    </row>
    <row r="37" spans="2:51" s="663" customFormat="1" ht="17.25" customHeight="1">
      <c r="B37" s="671"/>
      <c r="C37" s="680" t="s">
        <v>547</v>
      </c>
      <c r="D37" s="679" t="s">
        <v>546</v>
      </c>
      <c r="E37" s="669"/>
      <c r="F37" s="669"/>
      <c r="G37" s="677"/>
      <c r="H37" s="677"/>
      <c r="J37" s="677"/>
      <c r="K37" s="677"/>
      <c r="L37" s="677"/>
      <c r="M37" s="677"/>
      <c r="N37" s="677"/>
      <c r="O37" s="677"/>
      <c r="R37" s="677"/>
      <c r="S37" s="677"/>
      <c r="T37" s="677"/>
      <c r="W37" s="677"/>
      <c r="X37" s="677"/>
      <c r="Y37" s="677"/>
    </row>
    <row r="38" spans="2:51" s="663" customFormat="1" ht="17.25" customHeight="1">
      <c r="B38" s="671"/>
      <c r="C38" s="680" t="s">
        <v>545</v>
      </c>
      <c r="D38" s="679" t="s">
        <v>544</v>
      </c>
      <c r="E38" s="669"/>
      <c r="F38" s="669"/>
      <c r="G38" s="677"/>
      <c r="H38" s="677"/>
      <c r="J38" s="677"/>
      <c r="K38" s="677"/>
      <c r="L38" s="677"/>
      <c r="M38" s="677"/>
      <c r="N38" s="677"/>
      <c r="O38" s="677"/>
      <c r="R38" s="677"/>
      <c r="S38" s="677"/>
      <c r="T38" s="677"/>
      <c r="W38" s="677"/>
      <c r="X38" s="677"/>
      <c r="Y38" s="677"/>
    </row>
    <row r="39" spans="2:51" s="663" customFormat="1" ht="17.25" customHeight="1">
      <c r="B39" s="671"/>
      <c r="C39" s="680" t="s">
        <v>543</v>
      </c>
      <c r="D39" s="679" t="s">
        <v>542</v>
      </c>
      <c r="E39" s="669"/>
      <c r="F39" s="669"/>
      <c r="G39" s="677"/>
      <c r="H39" s="677"/>
      <c r="J39" s="677"/>
      <c r="K39" s="677"/>
      <c r="L39" s="677"/>
      <c r="M39" s="677"/>
      <c r="N39" s="677"/>
      <c r="O39" s="677"/>
      <c r="R39" s="677"/>
      <c r="S39" s="677"/>
      <c r="T39" s="677"/>
      <c r="W39" s="677"/>
      <c r="X39" s="677"/>
      <c r="Y39" s="677"/>
    </row>
    <row r="40" spans="2:51" s="663" customFormat="1" ht="17.25" customHeight="1">
      <c r="B40" s="671"/>
      <c r="C40" s="680" t="s">
        <v>541</v>
      </c>
      <c r="D40" s="679" t="s">
        <v>540</v>
      </c>
      <c r="E40" s="669"/>
      <c r="F40" s="669"/>
      <c r="G40" s="677"/>
      <c r="H40" s="677"/>
      <c r="J40" s="677"/>
      <c r="K40" s="677"/>
      <c r="L40" s="677"/>
      <c r="M40" s="677"/>
      <c r="N40" s="677"/>
      <c r="O40" s="677"/>
      <c r="R40" s="677"/>
      <c r="S40" s="677"/>
      <c r="T40" s="677"/>
      <c r="W40" s="677"/>
      <c r="X40" s="677"/>
      <c r="Y40" s="677"/>
    </row>
    <row r="41" spans="2:51" s="663" customFormat="1" ht="17.25" customHeight="1">
      <c r="B41" s="671"/>
      <c r="C41" s="671"/>
      <c r="D41" s="671"/>
      <c r="E41" s="669"/>
      <c r="F41" s="669"/>
      <c r="G41" s="677"/>
      <c r="H41" s="677"/>
      <c r="J41" s="677"/>
      <c r="K41" s="677"/>
      <c r="L41" s="677"/>
      <c r="M41" s="677"/>
      <c r="N41" s="677"/>
      <c r="O41" s="677"/>
      <c r="R41" s="677"/>
      <c r="S41" s="677"/>
      <c r="T41" s="677"/>
      <c r="W41" s="677"/>
      <c r="X41" s="677"/>
      <c r="Y41" s="677"/>
    </row>
    <row r="42" spans="2:51" s="663" customFormat="1" ht="17.25" customHeight="1">
      <c r="B42" s="671"/>
      <c r="C42" s="678" t="s">
        <v>539</v>
      </c>
      <c r="D42" s="671"/>
      <c r="E42" s="669"/>
      <c r="F42" s="669"/>
      <c r="G42" s="677"/>
      <c r="H42" s="677"/>
      <c r="J42" s="677"/>
      <c r="K42" s="677"/>
      <c r="L42" s="677"/>
      <c r="M42" s="677"/>
      <c r="N42" s="677"/>
      <c r="O42" s="677"/>
      <c r="R42" s="677"/>
      <c r="S42" s="677"/>
      <c r="T42" s="677"/>
      <c r="W42" s="677"/>
      <c r="X42" s="677"/>
      <c r="Y42" s="677"/>
    </row>
    <row r="43" spans="2:51" s="663" customFormat="1" ht="17.25" customHeight="1">
      <c r="B43" s="669"/>
      <c r="C43" s="671" t="s">
        <v>538</v>
      </c>
      <c r="D43" s="669"/>
      <c r="E43" s="669"/>
      <c r="F43" s="678"/>
      <c r="G43" s="677"/>
      <c r="H43" s="677"/>
      <c r="J43" s="677"/>
      <c r="K43" s="677"/>
      <c r="L43" s="677"/>
      <c r="M43" s="677"/>
      <c r="N43" s="677"/>
      <c r="O43" s="677"/>
      <c r="R43" s="677"/>
      <c r="S43" s="677"/>
      <c r="T43" s="677"/>
      <c r="W43" s="677"/>
      <c r="X43" s="677"/>
      <c r="Y43" s="677"/>
    </row>
    <row r="44" spans="2:51" s="663" customFormat="1" ht="17.25" customHeight="1">
      <c r="B44" s="669"/>
      <c r="C44" s="671" t="s">
        <v>537</v>
      </c>
      <c r="D44" s="669"/>
      <c r="E44" s="669"/>
      <c r="F44" s="671"/>
      <c r="G44" s="677"/>
      <c r="H44" s="677"/>
      <c r="J44" s="677"/>
      <c r="K44" s="677"/>
      <c r="L44" s="677"/>
      <c r="M44" s="677"/>
      <c r="N44" s="677"/>
      <c r="O44" s="677"/>
      <c r="R44" s="677"/>
      <c r="S44" s="677"/>
      <c r="T44" s="677"/>
      <c r="W44" s="677"/>
      <c r="X44" s="677"/>
      <c r="Y44" s="677"/>
    </row>
    <row r="45" spans="2:51" s="663" customFormat="1" ht="17.25" customHeight="1">
      <c r="B45" s="671"/>
      <c r="C45" s="671"/>
      <c r="D45" s="671"/>
      <c r="E45" s="678"/>
      <c r="F45" s="677"/>
      <c r="G45" s="677"/>
      <c r="H45" s="677"/>
      <c r="J45" s="677"/>
      <c r="K45" s="677"/>
      <c r="L45" s="677"/>
      <c r="M45" s="677"/>
      <c r="N45" s="677"/>
      <c r="O45" s="677"/>
      <c r="R45" s="677"/>
      <c r="S45" s="677"/>
      <c r="T45" s="677"/>
      <c r="W45" s="677"/>
      <c r="X45" s="677"/>
      <c r="Y45" s="677"/>
    </row>
    <row r="46" spans="2:51" s="663" customFormat="1" ht="17.25" customHeight="1">
      <c r="B46" s="671" t="s">
        <v>536</v>
      </c>
      <c r="C46" s="671"/>
      <c r="D46" s="671"/>
    </row>
    <row r="47" spans="2:51" s="663" customFormat="1" ht="17.25" customHeight="1">
      <c r="B47" s="671" t="s">
        <v>535</v>
      </c>
      <c r="C47" s="671"/>
      <c r="D47" s="671"/>
      <c r="AH47" s="672"/>
      <c r="AI47" s="672"/>
      <c r="AJ47" s="672"/>
      <c r="AK47" s="672"/>
      <c r="AL47" s="672"/>
      <c r="AM47" s="672"/>
      <c r="AN47" s="672"/>
      <c r="AO47" s="672"/>
      <c r="AP47" s="672"/>
      <c r="AQ47" s="672"/>
      <c r="AR47" s="672"/>
      <c r="AS47" s="672"/>
    </row>
    <row r="48" spans="2:51" s="663" customFormat="1" ht="17.25" customHeight="1">
      <c r="B48" s="676" t="s">
        <v>534</v>
      </c>
      <c r="C48" s="669"/>
      <c r="D48" s="669"/>
      <c r="E48" s="675"/>
      <c r="F48" s="675"/>
      <c r="G48" s="675"/>
      <c r="H48" s="675"/>
      <c r="I48" s="675"/>
      <c r="J48" s="675"/>
      <c r="K48" s="675"/>
      <c r="L48" s="675"/>
      <c r="M48" s="675"/>
      <c r="N48" s="675"/>
      <c r="O48" s="674"/>
      <c r="P48" s="674"/>
      <c r="Q48" s="675"/>
      <c r="R48" s="674"/>
      <c r="S48" s="675"/>
      <c r="T48" s="675"/>
      <c r="U48" s="674"/>
      <c r="V48" s="672"/>
      <c r="W48" s="672"/>
      <c r="X48" s="672"/>
      <c r="Y48" s="675"/>
      <c r="Z48" s="675"/>
      <c r="AA48" s="675"/>
      <c r="AB48" s="675"/>
      <c r="AC48" s="672"/>
      <c r="AD48" s="675"/>
      <c r="AE48" s="674"/>
      <c r="AF48" s="674"/>
      <c r="AG48" s="674"/>
      <c r="AH48" s="674"/>
      <c r="AI48" s="673"/>
      <c r="AJ48" s="674"/>
      <c r="AK48" s="674"/>
      <c r="AL48" s="674"/>
      <c r="AM48" s="674"/>
      <c r="AN48" s="674"/>
      <c r="AO48" s="674"/>
      <c r="AP48" s="674"/>
      <c r="AQ48" s="674"/>
      <c r="AR48" s="674"/>
      <c r="AS48" s="674"/>
      <c r="AT48" s="674"/>
      <c r="AU48" s="674"/>
      <c r="AV48" s="674"/>
      <c r="AW48" s="674"/>
      <c r="AX48" s="674"/>
      <c r="AY48" s="673"/>
    </row>
    <row r="49" spans="2:50" s="663" customFormat="1" ht="17.25" customHeight="1">
      <c r="F49" s="672"/>
    </row>
    <row r="50" spans="2:50" s="663" customFormat="1" ht="17.25" customHeight="1">
      <c r="B50" s="671" t="s">
        <v>533</v>
      </c>
      <c r="C50" s="671"/>
    </row>
    <row r="51" spans="2:50" s="663" customFormat="1" ht="17.25" customHeight="1">
      <c r="B51" s="671"/>
      <c r="C51" s="671"/>
    </row>
    <row r="52" spans="2:50" s="663" customFormat="1" ht="17.25" customHeight="1">
      <c r="B52" s="671" t="s">
        <v>943</v>
      </c>
      <c r="C52" s="671"/>
    </row>
    <row r="53" spans="2:50" s="663" customFormat="1" ht="17.25" customHeight="1">
      <c r="B53" s="671" t="s">
        <v>942</v>
      </c>
      <c r="C53" s="671"/>
    </row>
    <row r="54" spans="2:50" s="663" customFormat="1" ht="17.25" customHeight="1">
      <c r="B54" s="671"/>
      <c r="C54" s="671"/>
    </row>
    <row r="55" spans="2:50" s="663" customFormat="1" ht="17.25" customHeight="1">
      <c r="B55" s="671" t="s">
        <v>532</v>
      </c>
      <c r="C55" s="671"/>
    </row>
    <row r="56" spans="2:50" s="663" customFormat="1" ht="17.25" customHeight="1">
      <c r="B56" s="671" t="s">
        <v>531</v>
      </c>
      <c r="C56" s="671"/>
    </row>
    <row r="57" spans="2:50" s="663" customFormat="1" ht="17.25" customHeight="1">
      <c r="B57" s="671"/>
      <c r="C57" s="671"/>
    </row>
    <row r="58" spans="2:50" s="663" customFormat="1" ht="17.25" customHeight="1">
      <c r="B58" s="671" t="s">
        <v>530</v>
      </c>
      <c r="C58" s="671"/>
      <c r="D58" s="671"/>
    </row>
    <row r="59" spans="2:50" s="663" customFormat="1" ht="17.25" customHeight="1">
      <c r="B59" s="671"/>
      <c r="C59" s="671"/>
      <c r="D59" s="671"/>
    </row>
    <row r="60" spans="2:50" s="663" customFormat="1" ht="17.25" customHeight="1">
      <c r="B60" s="669" t="s">
        <v>941</v>
      </c>
      <c r="C60" s="669"/>
      <c r="D60" s="671"/>
    </row>
    <row r="61" spans="2:50" s="663" customFormat="1" ht="17.25" customHeight="1">
      <c r="B61" s="669" t="s">
        <v>529</v>
      </c>
      <c r="C61" s="669"/>
      <c r="D61" s="671"/>
    </row>
    <row r="62" spans="2:50" s="663" customFormat="1" ht="17.25" customHeight="1">
      <c r="B62" s="669" t="s">
        <v>940</v>
      </c>
    </row>
    <row r="63" spans="2:50" s="663" customFormat="1" ht="17.25" customHeight="1">
      <c r="B63" s="669"/>
    </row>
    <row r="64" spans="2:50" s="663" customFormat="1" ht="17.25" customHeight="1">
      <c r="B64" s="663" t="s">
        <v>528</v>
      </c>
      <c r="E64" s="664"/>
      <c r="F64" s="664"/>
      <c r="G64" s="664"/>
      <c r="H64" s="664"/>
      <c r="I64" s="664"/>
      <c r="J64" s="664"/>
      <c r="K64" s="664"/>
      <c r="L64" s="670"/>
      <c r="M64" s="669" t="s">
        <v>527</v>
      </c>
      <c r="N64" s="664"/>
      <c r="O64" s="664"/>
      <c r="P64" s="664"/>
      <c r="Q64" s="664"/>
      <c r="R64" s="664"/>
      <c r="S64" s="664"/>
      <c r="T64" s="664"/>
      <c r="U64" s="664"/>
      <c r="V64" s="664"/>
      <c r="W64" s="664"/>
      <c r="X64" s="664"/>
      <c r="Y64" s="664"/>
      <c r="Z64" s="664"/>
      <c r="AA64" s="664"/>
      <c r="AB64" s="664"/>
      <c r="AC64" s="664"/>
      <c r="AD64" s="664"/>
      <c r="AE64" s="664"/>
      <c r="AF64" s="664"/>
      <c r="AG64" s="664"/>
      <c r="AH64" s="664"/>
      <c r="AI64" s="664"/>
      <c r="AJ64" s="664"/>
      <c r="AK64" s="664"/>
      <c r="AL64" s="664"/>
      <c r="AM64" s="664"/>
      <c r="AN64" s="664"/>
      <c r="AO64" s="664"/>
      <c r="AP64" s="664"/>
      <c r="AQ64" s="664"/>
      <c r="AR64" s="664"/>
      <c r="AS64" s="664"/>
      <c r="AT64" s="664"/>
      <c r="AU64" s="664"/>
      <c r="AV64" s="664"/>
      <c r="AW64" s="664"/>
      <c r="AX64" s="664"/>
    </row>
    <row r="65" spans="2:71" s="663" customFormat="1" ht="17.25" customHeight="1">
      <c r="E65" s="664"/>
      <c r="F65" s="664"/>
      <c r="G65" s="664"/>
      <c r="H65" s="664"/>
      <c r="I65" s="664"/>
      <c r="J65" s="664"/>
      <c r="K65" s="664"/>
      <c r="L65" s="664"/>
      <c r="M65" s="664"/>
      <c r="N65" s="664"/>
      <c r="O65" s="664"/>
      <c r="P65" s="664"/>
      <c r="Q65" s="664"/>
      <c r="R65" s="664"/>
      <c r="S65" s="664"/>
      <c r="T65" s="664"/>
      <c r="U65" s="664"/>
      <c r="V65" s="664"/>
      <c r="W65" s="664"/>
      <c r="X65" s="664"/>
      <c r="Y65" s="664"/>
      <c r="Z65" s="664"/>
      <c r="AA65" s="664"/>
      <c r="AB65" s="664"/>
      <c r="AC65" s="664"/>
      <c r="AD65" s="664"/>
      <c r="AE65" s="664"/>
      <c r="AF65" s="664"/>
      <c r="AG65" s="664"/>
      <c r="AH65" s="664"/>
      <c r="AI65" s="664"/>
      <c r="AJ65" s="664"/>
      <c r="AK65" s="664"/>
      <c r="AL65" s="664"/>
      <c r="AM65" s="664"/>
      <c r="AN65" s="664"/>
      <c r="AO65" s="664"/>
      <c r="AP65" s="664"/>
      <c r="AQ65" s="664"/>
      <c r="AR65" s="664"/>
      <c r="AS65" s="664"/>
      <c r="AT65" s="664"/>
      <c r="AU65" s="664"/>
      <c r="AV65" s="664"/>
      <c r="AW65" s="664"/>
      <c r="AX65" s="664"/>
    </row>
    <row r="66" spans="2:71" s="663" customFormat="1" ht="17.25" customHeight="1">
      <c r="B66" s="663" t="s">
        <v>939</v>
      </c>
      <c r="E66" s="664"/>
      <c r="F66" s="664"/>
      <c r="G66" s="664"/>
      <c r="H66" s="664"/>
      <c r="I66" s="664"/>
      <c r="J66" s="664"/>
      <c r="K66" s="664"/>
      <c r="L66" s="664"/>
      <c r="M66" s="664"/>
      <c r="N66" s="664"/>
      <c r="O66" s="664"/>
      <c r="P66" s="664"/>
      <c r="Q66" s="664"/>
      <c r="R66" s="664"/>
      <c r="S66" s="664"/>
      <c r="T66" s="664"/>
      <c r="U66" s="664"/>
      <c r="V66" s="664"/>
      <c r="W66" s="664"/>
      <c r="X66" s="664"/>
      <c r="Y66" s="664"/>
      <c r="Z66" s="664"/>
      <c r="AA66" s="664"/>
      <c r="AB66" s="664"/>
      <c r="AC66" s="664"/>
      <c r="AD66" s="664"/>
      <c r="AE66" s="664"/>
      <c r="AF66" s="664"/>
      <c r="AG66" s="664"/>
      <c r="AH66" s="664"/>
      <c r="AI66" s="664"/>
      <c r="AJ66" s="664"/>
      <c r="AK66" s="664"/>
      <c r="AL66" s="664"/>
      <c r="AM66" s="664"/>
      <c r="AN66" s="664"/>
      <c r="AO66" s="664"/>
      <c r="AP66" s="664"/>
      <c r="AQ66" s="664"/>
      <c r="AR66" s="664"/>
      <c r="AS66" s="664"/>
      <c r="AT66" s="664"/>
      <c r="AU66" s="664"/>
      <c r="AV66" s="664"/>
      <c r="AW66" s="664"/>
      <c r="AX66" s="664"/>
    </row>
    <row r="67" spans="2:71" s="663" customFormat="1" ht="17.25" customHeight="1">
      <c r="E67" s="664"/>
      <c r="F67" s="664"/>
      <c r="G67" s="664"/>
      <c r="H67" s="664"/>
      <c r="I67" s="664"/>
      <c r="J67" s="664"/>
      <c r="K67" s="664"/>
      <c r="L67" s="664"/>
      <c r="M67" s="664"/>
      <c r="N67" s="664"/>
      <c r="O67" s="664"/>
      <c r="P67" s="664"/>
      <c r="Q67" s="664"/>
      <c r="R67" s="664"/>
      <c r="S67" s="664"/>
      <c r="T67" s="664"/>
      <c r="U67" s="664"/>
      <c r="V67" s="664"/>
      <c r="W67" s="664"/>
      <c r="X67" s="664"/>
      <c r="Y67" s="664"/>
      <c r="Z67" s="664"/>
      <c r="AA67" s="664"/>
      <c r="AB67" s="664"/>
      <c r="AC67" s="664"/>
      <c r="AD67" s="664"/>
      <c r="AE67" s="664"/>
      <c r="AF67" s="664"/>
      <c r="AG67" s="664"/>
      <c r="AH67" s="664"/>
      <c r="AI67" s="664"/>
      <c r="AJ67" s="664"/>
      <c r="AK67" s="664"/>
      <c r="AL67" s="664"/>
      <c r="AM67" s="664"/>
      <c r="AN67" s="664"/>
      <c r="AO67" s="664"/>
      <c r="AP67" s="664"/>
      <c r="AQ67" s="664"/>
      <c r="AR67" s="664"/>
      <c r="AS67" s="664"/>
      <c r="AT67" s="664"/>
      <c r="AU67" s="664"/>
      <c r="AV67" s="664"/>
      <c r="AW67" s="664"/>
      <c r="AX67" s="664"/>
      <c r="AY67" s="664"/>
      <c r="AZ67" s="664"/>
      <c r="BA67" s="664"/>
      <c r="BB67" s="664"/>
    </row>
    <row r="68" spans="2:71" s="663" customFormat="1" ht="17.25" customHeight="1">
      <c r="B68" s="663" t="s">
        <v>938</v>
      </c>
      <c r="E68" s="664"/>
      <c r="F68" s="664"/>
      <c r="G68" s="664"/>
      <c r="H68" s="664"/>
      <c r="I68" s="664"/>
      <c r="J68" s="664"/>
      <c r="K68" s="664"/>
      <c r="L68" s="664"/>
      <c r="M68" s="664"/>
      <c r="N68" s="664"/>
      <c r="O68" s="664"/>
      <c r="P68" s="664"/>
      <c r="Q68" s="664"/>
      <c r="R68" s="664"/>
      <c r="S68" s="664"/>
      <c r="T68" s="664"/>
      <c r="U68" s="664"/>
      <c r="V68" s="664"/>
      <c r="W68" s="664"/>
      <c r="X68" s="664"/>
      <c r="Y68" s="664"/>
      <c r="Z68" s="664"/>
      <c r="AA68" s="664"/>
      <c r="AB68" s="664"/>
      <c r="AC68" s="664"/>
      <c r="AD68" s="664"/>
      <c r="AE68" s="664"/>
      <c r="AF68" s="664"/>
      <c r="AG68" s="664"/>
      <c r="AH68" s="664"/>
      <c r="AI68" s="664"/>
      <c r="AJ68" s="664"/>
      <c r="AK68" s="664"/>
      <c r="AL68" s="664"/>
      <c r="AM68" s="664"/>
      <c r="AN68" s="664"/>
      <c r="AO68" s="664"/>
      <c r="AP68" s="664"/>
      <c r="AQ68" s="664"/>
      <c r="AR68" s="664"/>
      <c r="AS68" s="664"/>
      <c r="AT68" s="664"/>
      <c r="AU68" s="664"/>
      <c r="AV68" s="664"/>
      <c r="AW68" s="664"/>
      <c r="AX68" s="664"/>
      <c r="AY68" s="664"/>
      <c r="AZ68" s="664"/>
      <c r="BA68" s="664"/>
      <c r="BB68" s="664"/>
    </row>
    <row r="69" spans="2:71" s="663" customFormat="1" ht="17.25" customHeight="1">
      <c r="E69" s="664"/>
      <c r="F69" s="664"/>
      <c r="G69" s="664"/>
      <c r="H69" s="664"/>
      <c r="I69" s="664"/>
      <c r="J69" s="664"/>
      <c r="K69" s="664"/>
      <c r="L69" s="664"/>
      <c r="M69" s="664"/>
      <c r="N69" s="664"/>
      <c r="O69" s="664"/>
      <c r="P69" s="664"/>
      <c r="Q69" s="664"/>
      <c r="R69" s="664"/>
      <c r="S69" s="664"/>
      <c r="T69" s="664"/>
      <c r="U69" s="664"/>
      <c r="V69" s="664"/>
      <c r="W69" s="664"/>
      <c r="X69" s="664"/>
      <c r="Y69" s="664"/>
      <c r="Z69" s="664"/>
      <c r="AA69" s="664"/>
      <c r="AB69" s="664"/>
      <c r="AC69" s="664"/>
      <c r="AD69" s="664"/>
      <c r="AE69" s="664"/>
      <c r="AF69" s="664"/>
      <c r="AG69" s="664"/>
      <c r="AH69" s="664"/>
      <c r="AI69" s="664"/>
      <c r="AJ69" s="664"/>
      <c r="AK69" s="664"/>
      <c r="AL69" s="664"/>
      <c r="AM69" s="664"/>
      <c r="AN69" s="664"/>
      <c r="AO69" s="664"/>
      <c r="AP69" s="664"/>
      <c r="AQ69" s="664"/>
      <c r="AR69" s="664"/>
      <c r="AS69" s="664"/>
      <c r="AT69" s="664"/>
      <c r="AU69" s="664"/>
      <c r="AV69" s="664"/>
      <c r="AW69" s="664"/>
      <c r="AX69" s="664"/>
      <c r="AY69" s="664"/>
      <c r="AZ69" s="664"/>
      <c r="BA69" s="664"/>
      <c r="BB69" s="664"/>
    </row>
    <row r="70" spans="2:71" s="663" customFormat="1" ht="17.25" customHeight="1">
      <c r="B70" s="663" t="s">
        <v>937</v>
      </c>
      <c r="BL70" s="667"/>
      <c r="BM70" s="668"/>
      <c r="BN70" s="667"/>
      <c r="BO70" s="667"/>
      <c r="BP70" s="667"/>
      <c r="BQ70" s="666"/>
      <c r="BR70" s="665"/>
      <c r="BS70" s="665"/>
    </row>
    <row r="71" spans="2:71" s="663" customFormat="1" ht="17.25" customHeight="1">
      <c r="E71" s="664"/>
      <c r="F71" s="664"/>
      <c r="G71" s="664"/>
      <c r="H71" s="664"/>
      <c r="I71" s="664"/>
      <c r="J71" s="664"/>
      <c r="K71" s="664"/>
      <c r="L71" s="664"/>
      <c r="M71" s="664"/>
      <c r="N71" s="664"/>
      <c r="O71" s="664"/>
      <c r="P71" s="664"/>
      <c r="Q71" s="664"/>
      <c r="R71" s="664"/>
      <c r="S71" s="664"/>
      <c r="T71" s="664"/>
      <c r="U71" s="664"/>
      <c r="V71" s="664"/>
      <c r="W71" s="664"/>
      <c r="X71" s="664"/>
      <c r="Y71" s="664"/>
      <c r="Z71" s="664"/>
      <c r="AA71" s="664"/>
      <c r="AB71" s="664"/>
      <c r="AC71" s="664"/>
      <c r="AD71" s="664"/>
      <c r="AE71" s="664"/>
      <c r="AF71" s="664"/>
      <c r="AG71" s="664"/>
      <c r="AH71" s="664"/>
      <c r="AI71" s="664"/>
      <c r="AJ71" s="664"/>
      <c r="AK71" s="664"/>
      <c r="AL71" s="664"/>
      <c r="AM71" s="664"/>
      <c r="AN71" s="664"/>
      <c r="AO71" s="664"/>
      <c r="AP71" s="664"/>
      <c r="AQ71" s="664"/>
      <c r="AR71" s="664"/>
      <c r="AS71" s="664"/>
      <c r="AT71" s="664"/>
      <c r="AU71" s="664"/>
      <c r="AV71" s="664"/>
      <c r="AW71" s="664"/>
      <c r="AX71" s="664"/>
    </row>
    <row r="72" spans="2:71" ht="17.25" customHeight="1">
      <c r="B72" s="663" t="s">
        <v>936</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3"/>
  <pageMargins left="0.70866141732283472" right="0.70866141732283472" top="0.74803149606299213" bottom="0.35433070866141736" header="0.31496062992125984" footer="0.31496062992125984"/>
  <pageSetup paperSize="9" scale="4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6A7DC-92F1-4486-9E7E-A2BD6A47841E}">
  <sheetPr>
    <pageSetUpPr fitToPage="1"/>
  </sheetPr>
  <dimension ref="B1:L40"/>
  <sheetViews>
    <sheetView workbookViewId="0"/>
  </sheetViews>
  <sheetFormatPr defaultColWidth="10" defaultRowHeight="19.2"/>
  <cols>
    <col min="1" max="1" width="2.109375" style="687" customWidth="1"/>
    <col min="2" max="2" width="12.77734375" style="687" customWidth="1"/>
    <col min="3" max="12" width="45.109375" style="687" customWidth="1"/>
    <col min="13" max="16384" width="10" style="687"/>
  </cols>
  <sheetData>
    <row r="1" spans="2:12">
      <c r="B1" s="700" t="s">
        <v>585</v>
      </c>
      <c r="C1" s="700"/>
      <c r="D1" s="700"/>
    </row>
    <row r="2" spans="2:12">
      <c r="B2" s="700"/>
      <c r="C2" s="700"/>
      <c r="D2" s="700"/>
    </row>
    <row r="3" spans="2:12">
      <c r="B3" s="703" t="s">
        <v>440</v>
      </c>
      <c r="C3" s="703" t="s">
        <v>584</v>
      </c>
      <c r="D3" s="700"/>
    </row>
    <row r="4" spans="2:12">
      <c r="B4" s="702">
        <v>1</v>
      </c>
      <c r="C4" s="701" t="s">
        <v>458</v>
      </c>
      <c r="D4" s="700"/>
    </row>
    <row r="5" spans="2:12">
      <c r="B5" s="702">
        <v>2</v>
      </c>
      <c r="C5" s="701" t="s">
        <v>583</v>
      </c>
    </row>
    <row r="6" spans="2:12">
      <c r="B6" s="702">
        <v>3</v>
      </c>
      <c r="C6" s="701" t="s">
        <v>953</v>
      </c>
      <c r="D6" s="700"/>
    </row>
    <row r="7" spans="2:12">
      <c r="B7" s="702">
        <v>4</v>
      </c>
      <c r="C7" s="701" t="s">
        <v>582</v>
      </c>
      <c r="D7" s="700"/>
    </row>
    <row r="8" spans="2:12">
      <c r="B8" s="702">
        <v>5</v>
      </c>
      <c r="C8" s="701" t="s">
        <v>952</v>
      </c>
      <c r="D8" s="700"/>
    </row>
    <row r="9" spans="2:12">
      <c r="B9" s="702">
        <v>6</v>
      </c>
      <c r="C9" s="701" t="s">
        <v>576</v>
      </c>
      <c r="D9" s="700"/>
    </row>
    <row r="10" spans="2:12">
      <c r="B10" s="702">
        <v>7</v>
      </c>
      <c r="C10" s="701" t="s">
        <v>576</v>
      </c>
      <c r="D10" s="700"/>
    </row>
    <row r="12" spans="2:12">
      <c r="B12" s="700" t="s">
        <v>581</v>
      </c>
    </row>
    <row r="13" spans="2:12" ht="19.8" thickBot="1"/>
    <row r="14" spans="2:12" ht="19.8" thickBot="1">
      <c r="B14" s="699" t="s">
        <v>551</v>
      </c>
      <c r="C14" s="698" t="s">
        <v>525</v>
      </c>
      <c r="D14" s="697" t="s">
        <v>509</v>
      </c>
      <c r="E14" s="697" t="s">
        <v>522</v>
      </c>
      <c r="F14" s="697" t="s">
        <v>576</v>
      </c>
      <c r="G14" s="697" t="s">
        <v>576</v>
      </c>
      <c r="H14" s="697" t="s">
        <v>576</v>
      </c>
      <c r="I14" s="697" t="s">
        <v>576</v>
      </c>
      <c r="J14" s="697" t="s">
        <v>576</v>
      </c>
      <c r="K14" s="697" t="s">
        <v>576</v>
      </c>
      <c r="L14" s="696" t="s">
        <v>576</v>
      </c>
    </row>
    <row r="15" spans="2:12">
      <c r="B15" s="1248" t="s">
        <v>580</v>
      </c>
      <c r="C15" s="695" t="s">
        <v>524</v>
      </c>
      <c r="D15" s="694" t="s">
        <v>511</v>
      </c>
      <c r="E15" s="694" t="s">
        <v>521</v>
      </c>
      <c r="F15" s="692" t="s">
        <v>576</v>
      </c>
      <c r="G15" s="692" t="s">
        <v>576</v>
      </c>
      <c r="H15" s="692" t="s">
        <v>576</v>
      </c>
      <c r="I15" s="692" t="s">
        <v>576</v>
      </c>
      <c r="J15" s="692" t="s">
        <v>576</v>
      </c>
      <c r="K15" s="692" t="s">
        <v>576</v>
      </c>
      <c r="L15" s="691" t="s">
        <v>576</v>
      </c>
    </row>
    <row r="16" spans="2:12">
      <c r="B16" s="1249"/>
      <c r="C16" s="693" t="s">
        <v>576</v>
      </c>
      <c r="D16" s="692" t="s">
        <v>579</v>
      </c>
      <c r="E16" s="692" t="s">
        <v>578</v>
      </c>
      <c r="F16" s="692" t="s">
        <v>576</v>
      </c>
      <c r="G16" s="692" t="s">
        <v>576</v>
      </c>
      <c r="H16" s="692" t="s">
        <v>576</v>
      </c>
      <c r="I16" s="692" t="s">
        <v>576</v>
      </c>
      <c r="J16" s="692" t="s">
        <v>576</v>
      </c>
      <c r="K16" s="692" t="s">
        <v>576</v>
      </c>
      <c r="L16" s="691" t="s">
        <v>576</v>
      </c>
    </row>
    <row r="17" spans="2:12">
      <c r="B17" s="1249"/>
      <c r="C17" s="693" t="s">
        <v>576</v>
      </c>
      <c r="D17" s="692" t="s">
        <v>514</v>
      </c>
      <c r="E17" s="692" t="s">
        <v>577</v>
      </c>
      <c r="F17" s="692" t="s">
        <v>576</v>
      </c>
      <c r="G17" s="692" t="s">
        <v>576</v>
      </c>
      <c r="H17" s="692" t="s">
        <v>576</v>
      </c>
      <c r="I17" s="692" t="s">
        <v>576</v>
      </c>
      <c r="J17" s="692" t="s">
        <v>576</v>
      </c>
      <c r="K17" s="692" t="s">
        <v>576</v>
      </c>
      <c r="L17" s="691" t="s">
        <v>576</v>
      </c>
    </row>
    <row r="18" spans="2:12">
      <c r="B18" s="1249"/>
      <c r="C18" s="693" t="s">
        <v>576</v>
      </c>
      <c r="D18" s="692" t="s">
        <v>508</v>
      </c>
      <c r="E18" s="692" t="s">
        <v>508</v>
      </c>
      <c r="F18" s="692" t="s">
        <v>576</v>
      </c>
      <c r="G18" s="692" t="s">
        <v>576</v>
      </c>
      <c r="H18" s="692" t="s">
        <v>576</v>
      </c>
      <c r="I18" s="692" t="s">
        <v>576</v>
      </c>
      <c r="J18" s="692" t="s">
        <v>576</v>
      </c>
      <c r="K18" s="692" t="s">
        <v>576</v>
      </c>
      <c r="L18" s="691" t="s">
        <v>576</v>
      </c>
    </row>
    <row r="19" spans="2:12">
      <c r="B19" s="1249"/>
      <c r="C19" s="693" t="s">
        <v>576</v>
      </c>
      <c r="D19" s="692" t="s">
        <v>576</v>
      </c>
      <c r="E19" s="692" t="s">
        <v>576</v>
      </c>
      <c r="F19" s="692" t="s">
        <v>576</v>
      </c>
      <c r="G19" s="692" t="s">
        <v>576</v>
      </c>
      <c r="H19" s="692" t="s">
        <v>576</v>
      </c>
      <c r="I19" s="692" t="s">
        <v>576</v>
      </c>
      <c r="J19" s="692" t="s">
        <v>576</v>
      </c>
      <c r="K19" s="692" t="s">
        <v>576</v>
      </c>
      <c r="L19" s="691" t="s">
        <v>576</v>
      </c>
    </row>
    <row r="20" spans="2:12">
      <c r="B20" s="1249"/>
      <c r="C20" s="693" t="s">
        <v>576</v>
      </c>
      <c r="D20" s="692" t="s">
        <v>576</v>
      </c>
      <c r="E20" s="692" t="s">
        <v>576</v>
      </c>
      <c r="F20" s="692" t="s">
        <v>576</v>
      </c>
      <c r="G20" s="692" t="s">
        <v>576</v>
      </c>
      <c r="H20" s="692" t="s">
        <v>576</v>
      </c>
      <c r="I20" s="692" t="s">
        <v>576</v>
      </c>
      <c r="J20" s="692" t="s">
        <v>576</v>
      </c>
      <c r="K20" s="692" t="s">
        <v>576</v>
      </c>
      <c r="L20" s="691" t="s">
        <v>576</v>
      </c>
    </row>
    <row r="21" spans="2:12">
      <c r="B21" s="1249"/>
      <c r="C21" s="693" t="s">
        <v>576</v>
      </c>
      <c r="D21" s="692" t="s">
        <v>576</v>
      </c>
      <c r="E21" s="692" t="s">
        <v>576</v>
      </c>
      <c r="F21" s="692" t="s">
        <v>576</v>
      </c>
      <c r="G21" s="692" t="s">
        <v>576</v>
      </c>
      <c r="H21" s="692" t="s">
        <v>576</v>
      </c>
      <c r="I21" s="692" t="s">
        <v>576</v>
      </c>
      <c r="J21" s="692" t="s">
        <v>576</v>
      </c>
      <c r="K21" s="692" t="s">
        <v>576</v>
      </c>
      <c r="L21" s="691" t="s">
        <v>576</v>
      </c>
    </row>
    <row r="22" spans="2:12">
      <c r="B22" s="1249"/>
      <c r="C22" s="693" t="s">
        <v>576</v>
      </c>
      <c r="D22" s="692" t="s">
        <v>576</v>
      </c>
      <c r="E22" s="692" t="s">
        <v>576</v>
      </c>
      <c r="F22" s="692" t="s">
        <v>576</v>
      </c>
      <c r="G22" s="692" t="s">
        <v>576</v>
      </c>
      <c r="H22" s="692" t="s">
        <v>576</v>
      </c>
      <c r="I22" s="692" t="s">
        <v>576</v>
      </c>
      <c r="J22" s="692" t="s">
        <v>576</v>
      </c>
      <c r="K22" s="692" t="s">
        <v>576</v>
      </c>
      <c r="L22" s="691" t="s">
        <v>576</v>
      </c>
    </row>
    <row r="23" spans="2:12" ht="19.8" thickBot="1">
      <c r="B23" s="1250"/>
      <c r="C23" s="690" t="s">
        <v>576</v>
      </c>
      <c r="D23" s="689" t="s">
        <v>576</v>
      </c>
      <c r="E23" s="689" t="s">
        <v>576</v>
      </c>
      <c r="F23" s="689" t="s">
        <v>576</v>
      </c>
      <c r="G23" s="689" t="s">
        <v>576</v>
      </c>
      <c r="H23" s="689" t="s">
        <v>576</v>
      </c>
      <c r="I23" s="689" t="s">
        <v>576</v>
      </c>
      <c r="J23" s="689" t="s">
        <v>576</v>
      </c>
      <c r="K23" s="689" t="s">
        <v>576</v>
      </c>
      <c r="L23" s="688" t="s">
        <v>576</v>
      </c>
    </row>
    <row r="25" spans="2:12">
      <c r="C25" s="687" t="s">
        <v>575</v>
      </c>
    </row>
    <row r="26" spans="2:12">
      <c r="C26" s="687" t="s">
        <v>574</v>
      </c>
    </row>
    <row r="27" spans="2:12">
      <c r="C27" s="687" t="s">
        <v>951</v>
      </c>
    </row>
    <row r="28" spans="2:12">
      <c r="C28" s="687" t="s">
        <v>573</v>
      </c>
    </row>
    <row r="29" spans="2:12">
      <c r="C29" s="687" t="s">
        <v>572</v>
      </c>
    </row>
    <row r="30" spans="2:12">
      <c r="C30" s="687" t="s">
        <v>571</v>
      </c>
    </row>
    <row r="32" spans="2:12">
      <c r="C32" s="687" t="s">
        <v>570</v>
      </c>
    </row>
    <row r="33" spans="3:3">
      <c r="C33" s="687" t="s">
        <v>569</v>
      </c>
    </row>
    <row r="35" spans="3:3">
      <c r="C35" s="687" t="s">
        <v>950</v>
      </c>
    </row>
    <row r="36" spans="3:3">
      <c r="C36" s="687" t="s">
        <v>568</v>
      </c>
    </row>
    <row r="37" spans="3:3">
      <c r="C37" s="687" t="s">
        <v>567</v>
      </c>
    </row>
    <row r="38" spans="3:3">
      <c r="C38" s="687" t="s">
        <v>566</v>
      </c>
    </row>
    <row r="39" spans="3:3">
      <c r="C39" s="687" t="s">
        <v>565</v>
      </c>
    </row>
    <row r="40" spans="3:3">
      <c r="C40" s="687" t="s">
        <v>564</v>
      </c>
    </row>
  </sheetData>
  <mergeCells count="1">
    <mergeCell ref="B15:B23"/>
  </mergeCells>
  <phoneticPr fontId="3"/>
  <pageMargins left="0.70866141732283472" right="0.70866141732283472" top="0.74803149606299213" bottom="0.74803149606299213" header="0.31496062992125984" footer="0.31496062992125984"/>
  <pageSetup paperSize="9" scale="2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58"/>
  <sheetViews>
    <sheetView view="pageBreakPreview" zoomScaleNormal="100" zoomScaleSheetLayoutView="100" workbookViewId="0">
      <selection sqref="A1:H1"/>
    </sheetView>
  </sheetViews>
  <sheetFormatPr defaultColWidth="9" defaultRowHeight="33.75" customHeight="1"/>
  <cols>
    <col min="1" max="1" width="11.6640625" style="3" customWidth="1"/>
    <col min="2" max="2" width="3.6640625" style="4" bestFit="1" customWidth="1"/>
    <col min="3" max="3" width="42.109375" style="2" customWidth="1"/>
    <col min="4" max="4" width="9.21875" style="3" customWidth="1"/>
    <col min="5" max="7" width="4.44140625" style="2" customWidth="1"/>
    <col min="8" max="8" width="20.6640625" style="2" customWidth="1"/>
    <col min="9" max="16384" width="9" style="2"/>
  </cols>
  <sheetData>
    <row r="1" spans="1:8" ht="24" customHeight="1">
      <c r="A1" s="741" t="s">
        <v>902</v>
      </c>
      <c r="B1" s="742"/>
      <c r="C1" s="742"/>
      <c r="D1" s="742"/>
      <c r="E1" s="742"/>
      <c r="F1" s="742"/>
      <c r="G1" s="742"/>
      <c r="H1" s="743"/>
    </row>
    <row r="2" spans="1:8" s="130" customFormat="1" ht="20.25" customHeight="1">
      <c r="A2" s="756" t="s">
        <v>232</v>
      </c>
      <c r="B2" s="756"/>
      <c r="C2" s="756"/>
      <c r="D2" s="756"/>
      <c r="E2" s="756"/>
      <c r="F2" s="756"/>
      <c r="G2" s="756"/>
      <c r="H2" s="131"/>
    </row>
    <row r="3" spans="1:8" ht="13.5" customHeight="1">
      <c r="A3" s="754" t="s">
        <v>0</v>
      </c>
      <c r="B3" s="129"/>
      <c r="C3" s="767" t="s">
        <v>231</v>
      </c>
      <c r="D3" s="769" t="s">
        <v>230</v>
      </c>
      <c r="E3" s="765" t="s">
        <v>2</v>
      </c>
      <c r="F3" s="766"/>
      <c r="G3" s="766"/>
      <c r="H3" s="749" t="s">
        <v>229</v>
      </c>
    </row>
    <row r="4" spans="1:8" ht="28.8">
      <c r="A4" s="755"/>
      <c r="B4" s="128"/>
      <c r="C4" s="768"/>
      <c r="D4" s="770"/>
      <c r="E4" s="127" t="s">
        <v>228</v>
      </c>
      <c r="F4" s="127" t="s">
        <v>227</v>
      </c>
      <c r="G4" s="127" t="s">
        <v>226</v>
      </c>
      <c r="H4" s="750"/>
    </row>
    <row r="5" spans="1:8" ht="33" customHeight="1">
      <c r="A5" s="744" t="s">
        <v>225</v>
      </c>
      <c r="B5" s="745"/>
      <c r="C5" s="745"/>
      <c r="D5" s="745"/>
      <c r="E5" s="745"/>
      <c r="F5" s="745"/>
      <c r="G5" s="745"/>
      <c r="H5" s="746"/>
    </row>
    <row r="6" spans="1:8" s="9" customFormat="1" ht="98.4" customHeight="1">
      <c r="A6" s="757" t="s">
        <v>224</v>
      </c>
      <c r="B6" s="92" t="s">
        <v>31</v>
      </c>
      <c r="C6" s="126" t="s">
        <v>223</v>
      </c>
      <c r="D6" s="747" t="s">
        <v>222</v>
      </c>
      <c r="E6" s="115" t="s">
        <v>15</v>
      </c>
      <c r="F6" s="115" t="s">
        <v>15</v>
      </c>
      <c r="G6" s="115" t="s">
        <v>15</v>
      </c>
      <c r="H6" s="91"/>
    </row>
    <row r="7" spans="1:8" s="9" customFormat="1" ht="43.2">
      <c r="A7" s="758"/>
      <c r="B7" s="104" t="s">
        <v>28</v>
      </c>
      <c r="C7" s="120" t="s">
        <v>221</v>
      </c>
      <c r="D7" s="751"/>
      <c r="E7" s="118" t="s">
        <v>15</v>
      </c>
      <c r="F7" s="118" t="s">
        <v>15</v>
      </c>
      <c r="G7" s="118" t="s">
        <v>15</v>
      </c>
      <c r="H7" s="119"/>
    </row>
    <row r="8" spans="1:8" s="9" customFormat="1" ht="54">
      <c r="A8" s="758"/>
      <c r="B8" s="104" t="s">
        <v>52</v>
      </c>
      <c r="C8" s="120" t="s">
        <v>220</v>
      </c>
      <c r="D8" s="751"/>
      <c r="E8" s="118" t="s">
        <v>219</v>
      </c>
      <c r="F8" s="118" t="s">
        <v>15</v>
      </c>
      <c r="G8" s="118" t="s">
        <v>15</v>
      </c>
      <c r="H8" s="119"/>
    </row>
    <row r="9" spans="1:8" s="9" customFormat="1" ht="43.2">
      <c r="A9" s="758"/>
      <c r="B9" s="763" t="s">
        <v>51</v>
      </c>
      <c r="C9" s="125" t="s">
        <v>218</v>
      </c>
      <c r="D9" s="751"/>
      <c r="E9" s="118" t="s">
        <v>217</v>
      </c>
      <c r="F9" s="118" t="s">
        <v>15</v>
      </c>
      <c r="G9" s="118" t="s">
        <v>15</v>
      </c>
      <c r="H9" s="124"/>
    </row>
    <row r="10" spans="1:8" s="9" customFormat="1" ht="32.4">
      <c r="A10" s="758"/>
      <c r="B10" s="764"/>
      <c r="C10" s="123" t="s">
        <v>216</v>
      </c>
      <c r="D10" s="751"/>
      <c r="E10" s="122" t="s">
        <v>15</v>
      </c>
      <c r="F10" s="122" t="s">
        <v>165</v>
      </c>
      <c r="G10" s="122" t="s">
        <v>15</v>
      </c>
      <c r="H10" s="121"/>
    </row>
    <row r="11" spans="1:8" s="9" customFormat="1" ht="32.4">
      <c r="A11" s="758"/>
      <c r="B11" s="104" t="s">
        <v>49</v>
      </c>
      <c r="C11" s="120" t="s">
        <v>215</v>
      </c>
      <c r="D11" s="751"/>
      <c r="E11" s="118" t="s">
        <v>15</v>
      </c>
      <c r="F11" s="118" t="s">
        <v>15</v>
      </c>
      <c r="G11" s="118" t="s">
        <v>15</v>
      </c>
      <c r="H11" s="119"/>
    </row>
    <row r="12" spans="1:8" s="9" customFormat="1" ht="162">
      <c r="A12" s="759"/>
      <c r="B12" s="222" t="s">
        <v>48</v>
      </c>
      <c r="C12" s="232" t="s">
        <v>606</v>
      </c>
      <c r="D12" s="752"/>
      <c r="E12" s="233" t="s">
        <v>15</v>
      </c>
      <c r="F12" s="233" t="s">
        <v>15</v>
      </c>
      <c r="G12" s="233" t="s">
        <v>15</v>
      </c>
      <c r="H12" s="124"/>
    </row>
    <row r="13" spans="1:8" s="9" customFormat="1" ht="51" customHeight="1">
      <c r="A13" s="760" t="s">
        <v>214</v>
      </c>
      <c r="B13" s="92" t="s">
        <v>31</v>
      </c>
      <c r="C13" s="108" t="s">
        <v>613</v>
      </c>
      <c r="D13" s="747" t="s">
        <v>213</v>
      </c>
      <c r="E13" s="115" t="s">
        <v>24</v>
      </c>
      <c r="F13" s="115" t="s">
        <v>24</v>
      </c>
      <c r="G13" s="705" t="s">
        <v>24</v>
      </c>
      <c r="H13" s="91"/>
    </row>
    <row r="14" spans="1:8" s="9" customFormat="1" ht="38.4" customHeight="1">
      <c r="A14" s="761"/>
      <c r="B14" s="104" t="s">
        <v>28</v>
      </c>
      <c r="C14" s="103" t="s">
        <v>614</v>
      </c>
      <c r="D14" s="753"/>
      <c r="E14" s="122" t="s">
        <v>24</v>
      </c>
      <c r="F14" s="704" t="s">
        <v>24</v>
      </c>
      <c r="G14" s="118" t="s">
        <v>24</v>
      </c>
      <c r="H14" s="117"/>
    </row>
    <row r="15" spans="1:8" s="9" customFormat="1" ht="108">
      <c r="A15" s="761"/>
      <c r="B15" s="222" t="s">
        <v>41</v>
      </c>
      <c r="C15" s="103" t="s">
        <v>212</v>
      </c>
      <c r="D15" s="753"/>
      <c r="E15" s="118" t="s">
        <v>15</v>
      </c>
      <c r="F15" s="118" t="s">
        <v>15</v>
      </c>
      <c r="G15" s="118" t="s">
        <v>15</v>
      </c>
      <c r="H15" s="117"/>
    </row>
    <row r="16" spans="1:8" s="9" customFormat="1" ht="32.4">
      <c r="A16" s="762"/>
      <c r="B16" s="113" t="s">
        <v>592</v>
      </c>
      <c r="C16" s="116" t="s">
        <v>211</v>
      </c>
      <c r="D16" s="748"/>
      <c r="E16" s="111" t="s">
        <v>24</v>
      </c>
      <c r="F16" s="110" t="s">
        <v>24</v>
      </c>
      <c r="G16" s="110" t="s">
        <v>24</v>
      </c>
      <c r="H16" s="109"/>
    </row>
    <row r="17" spans="1:8" s="9" customFormat="1" ht="140.4">
      <c r="A17" s="760" t="s">
        <v>210</v>
      </c>
      <c r="B17" s="92" t="s">
        <v>31</v>
      </c>
      <c r="C17" s="108" t="s">
        <v>209</v>
      </c>
      <c r="D17" s="747" t="s">
        <v>208</v>
      </c>
      <c r="E17" s="115" t="s">
        <v>24</v>
      </c>
      <c r="F17" s="114" t="s">
        <v>24</v>
      </c>
      <c r="G17" s="114" t="s">
        <v>24</v>
      </c>
      <c r="H17" s="91"/>
    </row>
    <row r="18" spans="1:8" s="9" customFormat="1" ht="32.4">
      <c r="A18" s="762"/>
      <c r="B18" s="113" t="s">
        <v>28</v>
      </c>
      <c r="C18" s="112" t="s">
        <v>207</v>
      </c>
      <c r="D18" s="748"/>
      <c r="E18" s="111" t="s">
        <v>24</v>
      </c>
      <c r="F18" s="110" t="s">
        <v>24</v>
      </c>
      <c r="G18" s="110" t="s">
        <v>24</v>
      </c>
      <c r="H18" s="109"/>
    </row>
    <row r="19" spans="1:8" s="9" customFormat="1" ht="33.75" customHeight="1">
      <c r="A19" s="771" t="s">
        <v>206</v>
      </c>
      <c r="B19" s="772"/>
      <c r="C19" s="772"/>
      <c r="D19" s="772"/>
      <c r="E19" s="772"/>
      <c r="F19" s="772"/>
      <c r="G19" s="772"/>
      <c r="H19" s="773"/>
    </row>
    <row r="20" spans="1:8" s="9" customFormat="1" ht="116.25" customHeight="1">
      <c r="A20" s="760" t="s">
        <v>205</v>
      </c>
      <c r="B20" s="92" t="s">
        <v>31</v>
      </c>
      <c r="C20" s="108" t="s">
        <v>593</v>
      </c>
      <c r="D20" s="739" t="s">
        <v>204</v>
      </c>
      <c r="E20" s="288" t="s">
        <v>24</v>
      </c>
      <c r="F20" s="289" t="s">
        <v>24</v>
      </c>
      <c r="G20" s="289" t="s">
        <v>24</v>
      </c>
      <c r="H20" s="107"/>
    </row>
    <row r="21" spans="1:8" s="9" customFormat="1" ht="108">
      <c r="A21" s="761"/>
      <c r="B21" s="223" t="s">
        <v>44</v>
      </c>
      <c r="C21" s="106" t="s">
        <v>644</v>
      </c>
      <c r="D21" s="753"/>
      <c r="E21" s="234" t="s">
        <v>24</v>
      </c>
      <c r="F21" s="235" t="s">
        <v>24</v>
      </c>
      <c r="G21" s="235" t="s">
        <v>24</v>
      </c>
      <c r="H21" s="105"/>
    </row>
    <row r="22" spans="1:8" s="9" customFormat="1" ht="43.2">
      <c r="A22" s="821"/>
      <c r="B22" s="104" t="s">
        <v>41</v>
      </c>
      <c r="C22" s="106" t="s">
        <v>203</v>
      </c>
      <c r="D22" s="774"/>
      <c r="E22" s="99" t="s">
        <v>24</v>
      </c>
      <c r="F22" s="98" t="s">
        <v>24</v>
      </c>
      <c r="G22" s="98" t="s">
        <v>24</v>
      </c>
      <c r="H22" s="105"/>
    </row>
    <row r="23" spans="1:8" s="9" customFormat="1" ht="43.2">
      <c r="A23" s="821"/>
      <c r="B23" s="104" t="s">
        <v>39</v>
      </c>
      <c r="C23" s="103" t="s">
        <v>202</v>
      </c>
      <c r="D23" s="774"/>
      <c r="E23" s="99" t="s">
        <v>24</v>
      </c>
      <c r="F23" s="98" t="s">
        <v>24</v>
      </c>
      <c r="G23" s="98" t="s">
        <v>24</v>
      </c>
      <c r="H23" s="105"/>
    </row>
    <row r="24" spans="1:8" s="9" customFormat="1" ht="54">
      <c r="A24" s="821"/>
      <c r="B24" s="222" t="s">
        <v>37</v>
      </c>
      <c r="C24" s="103" t="s">
        <v>201</v>
      </c>
      <c r="D24" s="774"/>
      <c r="E24" s="99" t="s">
        <v>24</v>
      </c>
      <c r="F24" s="98" t="s">
        <v>24</v>
      </c>
      <c r="G24" s="98" t="s">
        <v>24</v>
      </c>
      <c r="H24" s="102"/>
    </row>
    <row r="25" spans="1:8" s="9" customFormat="1" ht="43.2">
      <c r="A25" s="822"/>
      <c r="B25" s="101" t="s">
        <v>594</v>
      </c>
      <c r="C25" s="100" t="s">
        <v>200</v>
      </c>
      <c r="D25" s="774"/>
      <c r="E25" s="99" t="s">
        <v>24</v>
      </c>
      <c r="F25" s="98" t="s">
        <v>24</v>
      </c>
      <c r="G25" s="98" t="s">
        <v>24</v>
      </c>
      <c r="H25" s="97"/>
    </row>
    <row r="26" spans="1:8" s="9" customFormat="1" ht="64.8">
      <c r="A26" s="96" t="s">
        <v>199</v>
      </c>
      <c r="B26" s="95"/>
      <c r="C26" s="94" t="s">
        <v>198</v>
      </c>
      <c r="D26" s="42" t="s">
        <v>197</v>
      </c>
      <c r="E26" s="48" t="s">
        <v>24</v>
      </c>
      <c r="F26" s="48" t="s">
        <v>24</v>
      </c>
      <c r="G26" s="48" t="s">
        <v>24</v>
      </c>
      <c r="H26" s="93"/>
    </row>
    <row r="27" spans="1:8" s="9" customFormat="1" ht="31.5" customHeight="1">
      <c r="A27" s="816" t="s">
        <v>196</v>
      </c>
      <c r="B27" s="817"/>
      <c r="C27" s="817"/>
      <c r="D27" s="817"/>
      <c r="E27" s="817"/>
      <c r="F27" s="817"/>
      <c r="G27" s="817"/>
      <c r="H27" s="818"/>
    </row>
    <row r="28" spans="1:8" s="9" customFormat="1" ht="108">
      <c r="A28" s="823" t="s">
        <v>195</v>
      </c>
      <c r="B28" s="92" t="s">
        <v>125</v>
      </c>
      <c r="C28" s="91" t="s">
        <v>194</v>
      </c>
      <c r="D28" s="775" t="s">
        <v>193</v>
      </c>
      <c r="E28" s="90" t="s">
        <v>24</v>
      </c>
      <c r="F28" s="89" t="s">
        <v>24</v>
      </c>
      <c r="G28" s="89" t="s">
        <v>24</v>
      </c>
      <c r="H28" s="88"/>
    </row>
    <row r="29" spans="1:8" s="9" customFormat="1" ht="32.4">
      <c r="A29" s="824"/>
      <c r="B29" s="104" t="s">
        <v>44</v>
      </c>
      <c r="C29" s="117" t="s">
        <v>192</v>
      </c>
      <c r="D29" s="777"/>
      <c r="E29" s="86" t="s">
        <v>24</v>
      </c>
      <c r="F29" s="85" t="s">
        <v>24</v>
      </c>
      <c r="G29" s="85" t="s">
        <v>24</v>
      </c>
      <c r="H29" s="84"/>
    </row>
    <row r="30" spans="1:8" s="9" customFormat="1" ht="372" customHeight="1">
      <c r="A30" s="824"/>
      <c r="B30" s="295" t="s">
        <v>52</v>
      </c>
      <c r="C30" s="119" t="s">
        <v>645</v>
      </c>
      <c r="D30" s="777"/>
      <c r="E30" s="86" t="s">
        <v>24</v>
      </c>
      <c r="F30" s="85" t="s">
        <v>24</v>
      </c>
      <c r="G30" s="85" t="s">
        <v>24</v>
      </c>
      <c r="H30" s="706"/>
    </row>
    <row r="31" spans="1:8" s="9" customFormat="1" ht="54" customHeight="1">
      <c r="A31" s="824"/>
      <c r="B31" s="104" t="s">
        <v>51</v>
      </c>
      <c r="C31" s="119" t="s">
        <v>615</v>
      </c>
      <c r="D31" s="777"/>
      <c r="E31" s="86" t="s">
        <v>24</v>
      </c>
      <c r="F31" s="85" t="s">
        <v>24</v>
      </c>
      <c r="G31" s="85" t="s">
        <v>24</v>
      </c>
      <c r="H31" s="84"/>
    </row>
    <row r="32" spans="1:8" s="9" customFormat="1" ht="70.8" customHeight="1">
      <c r="A32" s="824"/>
      <c r="B32" s="295" t="s">
        <v>49</v>
      </c>
      <c r="C32" s="119" t="s">
        <v>616</v>
      </c>
      <c r="D32" s="777"/>
      <c r="E32" s="86" t="s">
        <v>24</v>
      </c>
      <c r="F32" s="85" t="s">
        <v>24</v>
      </c>
      <c r="G32" s="85" t="s">
        <v>24</v>
      </c>
      <c r="H32" s="706"/>
    </row>
    <row r="33" spans="1:8" s="9" customFormat="1" ht="101.4" customHeight="1">
      <c r="A33" s="824"/>
      <c r="B33" s="295" t="s">
        <v>48</v>
      </c>
      <c r="C33" s="303" t="s">
        <v>646</v>
      </c>
      <c r="D33" s="777"/>
      <c r="E33" s="86" t="s">
        <v>24</v>
      </c>
      <c r="F33" s="85" t="s">
        <v>24</v>
      </c>
      <c r="G33" s="85" t="s">
        <v>24</v>
      </c>
      <c r="H33" s="706"/>
    </row>
    <row r="34" spans="1:8" s="9" customFormat="1" ht="101.4" customHeight="1">
      <c r="A34" s="824"/>
      <c r="B34" s="295" t="s">
        <v>46</v>
      </c>
      <c r="C34" s="87" t="s">
        <v>617</v>
      </c>
      <c r="D34" s="776"/>
      <c r="E34" s="86" t="s">
        <v>24</v>
      </c>
      <c r="F34" s="85" t="s">
        <v>24</v>
      </c>
      <c r="G34" s="85" t="s">
        <v>24</v>
      </c>
      <c r="H34" s="84"/>
    </row>
    <row r="35" spans="1:8" s="14" customFormat="1" ht="95.4" customHeight="1">
      <c r="A35" s="304" t="s">
        <v>191</v>
      </c>
      <c r="B35" s="92"/>
      <c r="C35" s="87" t="s">
        <v>190</v>
      </c>
      <c r="D35" s="224" t="s">
        <v>189</v>
      </c>
      <c r="E35" s="245" t="s">
        <v>15</v>
      </c>
      <c r="F35" s="246" t="s">
        <v>24</v>
      </c>
      <c r="G35" s="246" t="s">
        <v>24</v>
      </c>
      <c r="H35" s="272"/>
    </row>
    <row r="36" spans="1:8" s="9" customFormat="1" ht="72.599999999999994" customHeight="1">
      <c r="A36" s="794" t="s">
        <v>188</v>
      </c>
      <c r="B36" s="278" t="s">
        <v>31</v>
      </c>
      <c r="C36" s="81" t="s">
        <v>187</v>
      </c>
      <c r="D36" s="775" t="s">
        <v>186</v>
      </c>
      <c r="E36" s="20" t="s">
        <v>24</v>
      </c>
      <c r="F36" s="309" t="s">
        <v>24</v>
      </c>
      <c r="G36" s="309" t="s">
        <v>24</v>
      </c>
      <c r="H36" s="37"/>
    </row>
    <row r="37" spans="1:8" s="9" customFormat="1" ht="49.2" customHeight="1">
      <c r="A37" s="795"/>
      <c r="B37" s="18" t="s">
        <v>28</v>
      </c>
      <c r="C37" s="79" t="s">
        <v>618</v>
      </c>
      <c r="D37" s="776"/>
      <c r="E37" s="307" t="s">
        <v>24</v>
      </c>
      <c r="F37" s="308" t="s">
        <v>24</v>
      </c>
      <c r="G37" s="308" t="s">
        <v>24</v>
      </c>
      <c r="H37" s="32"/>
    </row>
    <row r="38" spans="1:8" s="14" customFormat="1" ht="86.4">
      <c r="A38" s="778" t="s">
        <v>185</v>
      </c>
      <c r="B38" s="13" t="s">
        <v>31</v>
      </c>
      <c r="C38" s="81" t="s">
        <v>184</v>
      </c>
      <c r="D38" s="778" t="s">
        <v>183</v>
      </c>
      <c r="E38" s="11" t="s">
        <v>24</v>
      </c>
      <c r="F38" s="71" t="s">
        <v>24</v>
      </c>
      <c r="G38" s="71" t="s">
        <v>24</v>
      </c>
      <c r="H38" s="10"/>
    </row>
    <row r="39" spans="1:8" s="14" customFormat="1" ht="64.8">
      <c r="A39" s="780"/>
      <c r="B39" s="273" t="s">
        <v>44</v>
      </c>
      <c r="C39" s="270" t="s">
        <v>182</v>
      </c>
      <c r="D39" s="782"/>
      <c r="E39" s="54" t="s">
        <v>24</v>
      </c>
      <c r="F39" s="54" t="s">
        <v>24</v>
      </c>
      <c r="G39" s="54" t="s">
        <v>24</v>
      </c>
      <c r="H39" s="274"/>
    </row>
    <row r="40" spans="1:8" s="14" customFormat="1" ht="45" customHeight="1">
      <c r="A40" s="794" t="s">
        <v>181</v>
      </c>
      <c r="B40" s="80" t="s">
        <v>619</v>
      </c>
      <c r="C40" s="79" t="s">
        <v>620</v>
      </c>
      <c r="D40" s="775" t="s">
        <v>179</v>
      </c>
      <c r="E40" s="257" t="s">
        <v>24</v>
      </c>
      <c r="F40" s="27" t="s">
        <v>24</v>
      </c>
      <c r="G40" s="27" t="s">
        <v>24</v>
      </c>
      <c r="H40" s="283"/>
    </row>
    <row r="41" spans="1:8" s="9" customFormat="1" ht="43.2" customHeight="1">
      <c r="A41" s="820"/>
      <c r="B41" s="305" t="s">
        <v>28</v>
      </c>
      <c r="C41" s="76" t="s">
        <v>180</v>
      </c>
      <c r="D41" s="777"/>
      <c r="E41" s="257" t="s">
        <v>24</v>
      </c>
      <c r="F41" s="27" t="s">
        <v>24</v>
      </c>
      <c r="G41" s="27" t="s">
        <v>24</v>
      </c>
      <c r="H41" s="46"/>
    </row>
    <row r="42" spans="1:8" s="9" customFormat="1" ht="43.2">
      <c r="A42" s="820"/>
      <c r="B42" s="306" t="s">
        <v>52</v>
      </c>
      <c r="C42" s="76" t="s">
        <v>178</v>
      </c>
      <c r="D42" s="777"/>
      <c r="E42" s="27" t="s">
        <v>24</v>
      </c>
      <c r="F42" s="27" t="s">
        <v>24</v>
      </c>
      <c r="G42" s="27" t="s">
        <v>24</v>
      </c>
      <c r="H42" s="46"/>
    </row>
    <row r="43" spans="1:8" s="9" customFormat="1" ht="64.8">
      <c r="A43" s="820"/>
      <c r="B43" s="66" t="s">
        <v>51</v>
      </c>
      <c r="C43" s="76" t="s">
        <v>177</v>
      </c>
      <c r="D43" s="777"/>
      <c r="E43" s="27" t="s">
        <v>24</v>
      </c>
      <c r="F43" s="27" t="s">
        <v>24</v>
      </c>
      <c r="G43" s="27" t="s">
        <v>24</v>
      </c>
      <c r="H43" s="46"/>
    </row>
    <row r="44" spans="1:8" s="9" customFormat="1" ht="54">
      <c r="A44" s="820"/>
      <c r="B44" s="80" t="s">
        <v>49</v>
      </c>
      <c r="C44" s="75" t="s">
        <v>176</v>
      </c>
      <c r="D44" s="777"/>
      <c r="E44" s="27" t="s">
        <v>24</v>
      </c>
      <c r="F44" s="27" t="s">
        <v>24</v>
      </c>
      <c r="G44" s="27" t="s">
        <v>24</v>
      </c>
      <c r="H44" s="46"/>
    </row>
    <row r="45" spans="1:8" s="9" customFormat="1" ht="54.6" customHeight="1">
      <c r="A45" s="795"/>
      <c r="B45" s="18" t="s">
        <v>48</v>
      </c>
      <c r="C45" s="82" t="s">
        <v>621</v>
      </c>
      <c r="D45" s="776"/>
      <c r="E45" s="307" t="s">
        <v>24</v>
      </c>
      <c r="F45" s="307" t="s">
        <v>24</v>
      </c>
      <c r="G45" s="307" t="s">
        <v>24</v>
      </c>
      <c r="H45" s="296"/>
    </row>
    <row r="46" spans="1:8" s="9" customFormat="1" ht="64.8">
      <c r="A46" s="739" t="s">
        <v>175</v>
      </c>
      <c r="B46" s="13" t="s">
        <v>174</v>
      </c>
      <c r="C46" s="81" t="s">
        <v>173</v>
      </c>
      <c r="D46" s="747" t="s">
        <v>172</v>
      </c>
      <c r="E46" s="20" t="s">
        <v>24</v>
      </c>
      <c r="F46" s="20" t="s">
        <v>24</v>
      </c>
      <c r="G46" s="20" t="s">
        <v>24</v>
      </c>
      <c r="H46" s="37"/>
    </row>
    <row r="47" spans="1:8" s="9" customFormat="1" ht="54">
      <c r="A47" s="753"/>
      <c r="B47" s="80" t="s">
        <v>44</v>
      </c>
      <c r="C47" s="79" t="s">
        <v>171</v>
      </c>
      <c r="D47" s="753"/>
      <c r="E47" s="257" t="s">
        <v>24</v>
      </c>
      <c r="F47" s="257" t="s">
        <v>24</v>
      </c>
      <c r="G47" s="257" t="s">
        <v>24</v>
      </c>
      <c r="H47" s="32"/>
    </row>
    <row r="48" spans="1:8" s="9" customFormat="1" ht="54">
      <c r="A48" s="740"/>
      <c r="B48" s="18" t="s">
        <v>167</v>
      </c>
      <c r="C48" s="78" t="s">
        <v>170</v>
      </c>
      <c r="D48" s="748"/>
      <c r="E48" s="16" t="s">
        <v>24</v>
      </c>
      <c r="F48" s="16" t="s">
        <v>24</v>
      </c>
      <c r="G48" s="16" t="s">
        <v>24</v>
      </c>
      <c r="H48" s="35"/>
    </row>
    <row r="49" spans="1:8" s="9" customFormat="1" ht="75.599999999999994">
      <c r="A49" s="739" t="s">
        <v>169</v>
      </c>
      <c r="B49" s="13" t="s">
        <v>31</v>
      </c>
      <c r="C49" s="77" t="s">
        <v>622</v>
      </c>
      <c r="D49" s="788" t="s">
        <v>168</v>
      </c>
      <c r="E49" s="20" t="s">
        <v>24</v>
      </c>
      <c r="F49" s="20" t="s">
        <v>24</v>
      </c>
      <c r="G49" s="20" t="s">
        <v>24</v>
      </c>
      <c r="H49" s="37"/>
    </row>
    <row r="50" spans="1:8" s="9" customFormat="1" ht="62.4" customHeight="1">
      <c r="A50" s="753"/>
      <c r="B50" s="305" t="s">
        <v>44</v>
      </c>
      <c r="C50" s="76" t="s">
        <v>623</v>
      </c>
      <c r="D50" s="812"/>
      <c r="E50" s="27" t="s">
        <v>24</v>
      </c>
      <c r="F50" s="27" t="s">
        <v>24</v>
      </c>
      <c r="G50" s="27" t="s">
        <v>24</v>
      </c>
      <c r="H50" s="36"/>
    </row>
    <row r="51" spans="1:8" s="9" customFormat="1" ht="139.19999999999999" customHeight="1">
      <c r="A51" s="753"/>
      <c r="B51" s="66" t="s">
        <v>52</v>
      </c>
      <c r="C51" s="75" t="s">
        <v>624</v>
      </c>
      <c r="D51" s="812"/>
      <c r="E51" s="74"/>
      <c r="F51" s="74"/>
      <c r="G51" s="74"/>
      <c r="H51" s="73"/>
    </row>
    <row r="52" spans="1:8" s="9" customFormat="1" ht="64.8">
      <c r="A52" s="753"/>
      <c r="B52" s="66" t="s">
        <v>51</v>
      </c>
      <c r="C52" s="75" t="s">
        <v>166</v>
      </c>
      <c r="D52" s="812"/>
      <c r="E52" s="74" t="s">
        <v>24</v>
      </c>
      <c r="F52" s="74" t="s">
        <v>24</v>
      </c>
      <c r="G52" s="74" t="s">
        <v>24</v>
      </c>
      <c r="H52" s="73"/>
    </row>
    <row r="53" spans="1:8" s="14" customFormat="1" ht="97.2">
      <c r="A53" s="252" t="s">
        <v>164</v>
      </c>
      <c r="B53" s="275"/>
      <c r="C53" s="276" t="s">
        <v>163</v>
      </c>
      <c r="D53" s="252" t="s">
        <v>162</v>
      </c>
      <c r="E53" s="250" t="s">
        <v>24</v>
      </c>
      <c r="F53" s="247" t="s">
        <v>24</v>
      </c>
      <c r="G53" s="247" t="s">
        <v>24</v>
      </c>
      <c r="H53" s="277"/>
    </row>
    <row r="54" spans="1:8" s="14" customFormat="1" ht="54">
      <c r="A54" s="778" t="s">
        <v>157</v>
      </c>
      <c r="B54" s="34" t="s">
        <v>31</v>
      </c>
      <c r="C54" s="33" t="s">
        <v>161</v>
      </c>
      <c r="D54" s="12" t="s">
        <v>160</v>
      </c>
      <c r="E54" s="11" t="s">
        <v>24</v>
      </c>
      <c r="F54" s="11" t="s">
        <v>24</v>
      </c>
      <c r="G54" s="11" t="s">
        <v>24</v>
      </c>
      <c r="H54" s="10"/>
    </row>
    <row r="55" spans="1:8" s="14" customFormat="1" ht="54">
      <c r="A55" s="779"/>
      <c r="B55" s="31" t="s">
        <v>28</v>
      </c>
      <c r="C55" s="30" t="s">
        <v>159</v>
      </c>
      <c r="D55" s="60"/>
      <c r="E55" s="56" t="s">
        <v>24</v>
      </c>
      <c r="F55" s="56" t="s">
        <v>24</v>
      </c>
      <c r="G55" s="56" t="s">
        <v>24</v>
      </c>
      <c r="H55" s="55"/>
    </row>
    <row r="56" spans="1:8" s="14" customFormat="1" ht="54">
      <c r="A56" s="780"/>
      <c r="B56" s="25" t="s">
        <v>52</v>
      </c>
      <c r="C56" s="24" t="s">
        <v>158</v>
      </c>
      <c r="D56" s="58"/>
      <c r="E56" s="54" t="s">
        <v>24</v>
      </c>
      <c r="F56" s="54" t="s">
        <v>24</v>
      </c>
      <c r="G56" s="54" t="s">
        <v>24</v>
      </c>
      <c r="H56" s="53"/>
    </row>
    <row r="57" spans="1:8" s="14" customFormat="1" ht="64.8">
      <c r="A57" s="737" t="s">
        <v>157</v>
      </c>
      <c r="B57" s="34" t="s">
        <v>51</v>
      </c>
      <c r="C57" s="33" t="s">
        <v>156</v>
      </c>
      <c r="D57" s="786" t="s">
        <v>160</v>
      </c>
      <c r="E57" s="11" t="s">
        <v>24</v>
      </c>
      <c r="F57" s="11" t="s">
        <v>24</v>
      </c>
      <c r="G57" s="11" t="s">
        <v>24</v>
      </c>
      <c r="H57" s="10"/>
    </row>
    <row r="58" spans="1:8" s="14" customFormat="1" ht="43.2">
      <c r="A58" s="738"/>
      <c r="B58" s="31" t="s">
        <v>49</v>
      </c>
      <c r="C58" s="30" t="s">
        <v>625</v>
      </c>
      <c r="D58" s="787"/>
      <c r="E58" s="56" t="s">
        <v>24</v>
      </c>
      <c r="F58" s="56" t="s">
        <v>24</v>
      </c>
      <c r="G58" s="56" t="s">
        <v>24</v>
      </c>
      <c r="H58" s="55"/>
    </row>
    <row r="59" spans="1:8" s="14" customFormat="1" ht="54">
      <c r="A59" s="738"/>
      <c r="B59" s="31" t="s">
        <v>48</v>
      </c>
      <c r="C59" s="72" t="s">
        <v>155</v>
      </c>
      <c r="D59" s="787"/>
      <c r="E59" s="56" t="s">
        <v>24</v>
      </c>
      <c r="F59" s="56" t="s">
        <v>24</v>
      </c>
      <c r="G59" s="56" t="s">
        <v>24</v>
      </c>
      <c r="H59" s="59"/>
    </row>
    <row r="60" spans="1:8" s="14" customFormat="1" ht="75.599999999999994">
      <c r="A60" s="738"/>
      <c r="B60" s="31" t="s">
        <v>46</v>
      </c>
      <c r="C60" s="72" t="s">
        <v>595</v>
      </c>
      <c r="D60" s="787"/>
      <c r="E60" s="56" t="s">
        <v>24</v>
      </c>
      <c r="F60" s="56" t="s">
        <v>24</v>
      </c>
      <c r="G60" s="56" t="s">
        <v>24</v>
      </c>
      <c r="H60" s="59"/>
    </row>
    <row r="61" spans="1:8" s="14" customFormat="1" ht="43.2">
      <c r="A61" s="738"/>
      <c r="B61" s="31" t="s">
        <v>136</v>
      </c>
      <c r="C61" s="72" t="s">
        <v>154</v>
      </c>
      <c r="D61" s="787"/>
      <c r="E61" s="56" t="s">
        <v>24</v>
      </c>
      <c r="F61" s="56" t="s">
        <v>24</v>
      </c>
      <c r="G61" s="56" t="s">
        <v>24</v>
      </c>
      <c r="H61" s="59"/>
    </row>
    <row r="62" spans="1:8" s="14" customFormat="1" ht="43.2">
      <c r="A62" s="738"/>
      <c r="B62" s="31" t="s">
        <v>134</v>
      </c>
      <c r="C62" s="72" t="s">
        <v>153</v>
      </c>
      <c r="D62" s="787"/>
      <c r="E62" s="56" t="s">
        <v>24</v>
      </c>
      <c r="F62" s="56" t="s">
        <v>24</v>
      </c>
      <c r="G62" s="56" t="s">
        <v>24</v>
      </c>
      <c r="H62" s="59"/>
    </row>
    <row r="63" spans="1:8" s="14" customFormat="1" ht="75.599999999999994">
      <c r="A63" s="738"/>
      <c r="B63" s="31" t="s">
        <v>132</v>
      </c>
      <c r="C63" s="72" t="s">
        <v>647</v>
      </c>
      <c r="D63" s="787"/>
      <c r="E63" s="56" t="s">
        <v>24</v>
      </c>
      <c r="F63" s="56" t="s">
        <v>24</v>
      </c>
      <c r="G63" s="56" t="s">
        <v>24</v>
      </c>
      <c r="H63" s="59"/>
    </row>
    <row r="64" spans="1:8" s="14" customFormat="1" ht="43.2">
      <c r="A64" s="739" t="s">
        <v>151</v>
      </c>
      <c r="B64" s="278" t="s">
        <v>31</v>
      </c>
      <c r="C64" s="67" t="s">
        <v>150</v>
      </c>
      <c r="D64" s="794" t="s">
        <v>149</v>
      </c>
      <c r="E64" s="280" t="s">
        <v>24</v>
      </c>
      <c r="F64" s="11" t="s">
        <v>24</v>
      </c>
      <c r="G64" s="11" t="s">
        <v>24</v>
      </c>
      <c r="H64" s="62"/>
    </row>
    <row r="65" spans="1:8" s="14" customFormat="1" ht="87.6" customHeight="1">
      <c r="A65" s="753"/>
      <c r="B65" s="305" t="s">
        <v>28</v>
      </c>
      <c r="C65" s="297" t="s">
        <v>626</v>
      </c>
      <c r="D65" s="820"/>
      <c r="E65" s="56" t="s">
        <v>24</v>
      </c>
      <c r="F65" s="707" t="s">
        <v>24</v>
      </c>
      <c r="G65" s="707" t="s">
        <v>24</v>
      </c>
      <c r="H65" s="61"/>
    </row>
    <row r="66" spans="1:8" s="14" customFormat="1" ht="64.8">
      <c r="A66" s="753"/>
      <c r="B66" s="305" t="s">
        <v>52</v>
      </c>
      <c r="C66" s="65" t="s">
        <v>148</v>
      </c>
      <c r="D66" s="820"/>
      <c r="E66" s="56" t="s">
        <v>24</v>
      </c>
      <c r="F66" s="70" t="s">
        <v>24</v>
      </c>
      <c r="G66" s="70" t="s">
        <v>24</v>
      </c>
      <c r="H66" s="59"/>
    </row>
    <row r="67" spans="1:8" s="14" customFormat="1" ht="64.8">
      <c r="A67" s="753"/>
      <c r="B67" s="66" t="s">
        <v>51</v>
      </c>
      <c r="C67" s="65" t="s">
        <v>147</v>
      </c>
      <c r="D67" s="820"/>
      <c r="E67" s="56" t="s">
        <v>24</v>
      </c>
      <c r="F67" s="70" t="s">
        <v>24</v>
      </c>
      <c r="G67" s="70" t="s">
        <v>24</v>
      </c>
      <c r="H67" s="59"/>
    </row>
    <row r="68" spans="1:8" s="14" customFormat="1" ht="54">
      <c r="A68" s="740"/>
      <c r="B68" s="306" t="s">
        <v>49</v>
      </c>
      <c r="C68" s="64" t="s">
        <v>146</v>
      </c>
      <c r="D68" s="795"/>
      <c r="E68" s="54" t="s">
        <v>24</v>
      </c>
      <c r="F68" s="69" t="s">
        <v>24</v>
      </c>
      <c r="G68" s="69" t="s">
        <v>24</v>
      </c>
      <c r="H68" s="57"/>
    </row>
    <row r="69" spans="1:8" s="14" customFormat="1" ht="75.599999999999994">
      <c r="A69" s="739" t="s">
        <v>142</v>
      </c>
      <c r="B69" s="13" t="s">
        <v>31</v>
      </c>
      <c r="C69" s="67" t="s">
        <v>145</v>
      </c>
      <c r="D69" s="788" t="s">
        <v>144</v>
      </c>
      <c r="E69" s="11" t="s">
        <v>24</v>
      </c>
      <c r="F69" s="11" t="s">
        <v>24</v>
      </c>
      <c r="G69" s="11" t="s">
        <v>24</v>
      </c>
      <c r="H69" s="62"/>
    </row>
    <row r="70" spans="1:8" s="14" customFormat="1" ht="75.599999999999994">
      <c r="A70" s="740"/>
      <c r="B70" s="18" t="s">
        <v>28</v>
      </c>
      <c r="C70" s="68" t="s">
        <v>143</v>
      </c>
      <c r="D70" s="789"/>
      <c r="E70" s="54" t="s">
        <v>24</v>
      </c>
      <c r="F70" s="54" t="s">
        <v>24</v>
      </c>
      <c r="G70" s="54" t="s">
        <v>24</v>
      </c>
      <c r="H70" s="57"/>
    </row>
    <row r="71" spans="1:8" s="14" customFormat="1" ht="54" customHeight="1">
      <c r="A71" s="794" t="s">
        <v>142</v>
      </c>
      <c r="B71" s="13" t="s">
        <v>52</v>
      </c>
      <c r="C71" s="67" t="s">
        <v>141</v>
      </c>
      <c r="D71" s="794" t="s">
        <v>144</v>
      </c>
      <c r="E71" s="11" t="s">
        <v>24</v>
      </c>
      <c r="F71" s="11" t="s">
        <v>24</v>
      </c>
      <c r="G71" s="11" t="s">
        <v>24</v>
      </c>
      <c r="H71" s="62"/>
    </row>
    <row r="72" spans="1:8" s="14" customFormat="1" ht="56.25" customHeight="1">
      <c r="A72" s="820"/>
      <c r="B72" s="66" t="s">
        <v>51</v>
      </c>
      <c r="C72" s="65" t="s">
        <v>140</v>
      </c>
      <c r="D72" s="820"/>
      <c r="E72" s="56" t="s">
        <v>24</v>
      </c>
      <c r="F72" s="56" t="s">
        <v>24</v>
      </c>
      <c r="G72" s="56" t="s">
        <v>24</v>
      </c>
      <c r="H72" s="59"/>
    </row>
    <row r="73" spans="1:8" s="14" customFormat="1" ht="43.2">
      <c r="A73" s="820"/>
      <c r="B73" s="66" t="s">
        <v>49</v>
      </c>
      <c r="C73" s="65" t="s">
        <v>139</v>
      </c>
      <c r="D73" s="820"/>
      <c r="E73" s="56" t="s">
        <v>24</v>
      </c>
      <c r="F73" s="56" t="s">
        <v>24</v>
      </c>
      <c r="G73" s="56" t="s">
        <v>24</v>
      </c>
      <c r="H73" s="59"/>
    </row>
    <row r="74" spans="1:8" s="14" customFormat="1" ht="54">
      <c r="A74" s="820"/>
      <c r="B74" s="66" t="s">
        <v>48</v>
      </c>
      <c r="C74" s="65" t="s">
        <v>138</v>
      </c>
      <c r="D74" s="820"/>
      <c r="E74" s="56" t="s">
        <v>24</v>
      </c>
      <c r="F74" s="56" t="s">
        <v>24</v>
      </c>
      <c r="G74" s="56" t="s">
        <v>24</v>
      </c>
      <c r="H74" s="59"/>
    </row>
    <row r="75" spans="1:8" s="14" customFormat="1" ht="54">
      <c r="A75" s="820"/>
      <c r="B75" s="66" t="s">
        <v>46</v>
      </c>
      <c r="C75" s="65" t="s">
        <v>137</v>
      </c>
      <c r="D75" s="820"/>
      <c r="E75" s="56" t="s">
        <v>24</v>
      </c>
      <c r="F75" s="56" t="s">
        <v>24</v>
      </c>
      <c r="G75" s="56" t="s">
        <v>24</v>
      </c>
      <c r="H75" s="59"/>
    </row>
    <row r="76" spans="1:8" s="14" customFormat="1" ht="64.8">
      <c r="A76" s="820"/>
      <c r="B76" s="66" t="s">
        <v>136</v>
      </c>
      <c r="C76" s="65" t="s">
        <v>135</v>
      </c>
      <c r="D76" s="820"/>
      <c r="E76" s="56" t="s">
        <v>24</v>
      </c>
      <c r="F76" s="56" t="s">
        <v>24</v>
      </c>
      <c r="G76" s="56" t="s">
        <v>24</v>
      </c>
      <c r="H76" s="59"/>
    </row>
    <row r="77" spans="1:8" s="14" customFormat="1" ht="75.599999999999994">
      <c r="A77" s="820"/>
      <c r="B77" s="66" t="s">
        <v>134</v>
      </c>
      <c r="C77" s="65" t="s">
        <v>133</v>
      </c>
      <c r="D77" s="820"/>
      <c r="E77" s="56" t="s">
        <v>24</v>
      </c>
      <c r="F77" s="56" t="s">
        <v>24</v>
      </c>
      <c r="G77" s="56" t="s">
        <v>24</v>
      </c>
      <c r="H77" s="59"/>
    </row>
    <row r="78" spans="1:8" s="14" customFormat="1" ht="54">
      <c r="A78" s="820"/>
      <c r="B78" s="305" t="s">
        <v>132</v>
      </c>
      <c r="C78" s="310" t="s">
        <v>131</v>
      </c>
      <c r="D78" s="820"/>
      <c r="E78" s="56" t="s">
        <v>24</v>
      </c>
      <c r="F78" s="311" t="s">
        <v>24</v>
      </c>
      <c r="G78" s="311" t="s">
        <v>24</v>
      </c>
      <c r="H78" s="59"/>
    </row>
    <row r="79" spans="1:8" s="14" customFormat="1" ht="43.8" customHeight="1">
      <c r="A79" s="795"/>
      <c r="B79" s="18" t="s">
        <v>152</v>
      </c>
      <c r="C79" s="78" t="s">
        <v>648</v>
      </c>
      <c r="D79" s="795"/>
      <c r="E79" s="56" t="s">
        <v>24</v>
      </c>
      <c r="F79" s="311" t="s">
        <v>24</v>
      </c>
      <c r="G79" s="311" t="s">
        <v>24</v>
      </c>
      <c r="H79" s="271"/>
    </row>
    <row r="80" spans="1:8" s="14" customFormat="1" ht="64.8">
      <c r="A80" s="778" t="s">
        <v>130</v>
      </c>
      <c r="B80" s="278" t="s">
        <v>31</v>
      </c>
      <c r="C80" s="279" t="s">
        <v>129</v>
      </c>
      <c r="D80" s="775" t="s">
        <v>128</v>
      </c>
      <c r="E80" s="280" t="s">
        <v>24</v>
      </c>
      <c r="F80" s="249" t="s">
        <v>24</v>
      </c>
      <c r="G80" s="249" t="s">
        <v>24</v>
      </c>
      <c r="H80" s="281"/>
    </row>
    <row r="81" spans="1:8" s="14" customFormat="1" ht="54">
      <c r="A81" s="811"/>
      <c r="B81" s="18" t="s">
        <v>28</v>
      </c>
      <c r="C81" s="282" t="s">
        <v>127</v>
      </c>
      <c r="D81" s="819"/>
      <c r="E81" s="54" t="s">
        <v>24</v>
      </c>
      <c r="F81" s="69" t="s">
        <v>24</v>
      </c>
      <c r="G81" s="69" t="s">
        <v>24</v>
      </c>
      <c r="H81" s="53"/>
    </row>
    <row r="82" spans="1:8" s="14" customFormat="1" ht="43.2">
      <c r="A82" s="794" t="s">
        <v>126</v>
      </c>
      <c r="B82" s="34" t="s">
        <v>125</v>
      </c>
      <c r="C82" s="63" t="s">
        <v>124</v>
      </c>
      <c r="D82" s="794" t="s">
        <v>123</v>
      </c>
      <c r="E82" s="11" t="s">
        <v>24</v>
      </c>
      <c r="F82" s="11" t="s">
        <v>24</v>
      </c>
      <c r="G82" s="11" t="s">
        <v>24</v>
      </c>
      <c r="H82" s="62"/>
    </row>
    <row r="83" spans="1:8" s="14" customFormat="1" ht="54">
      <c r="A83" s="820"/>
      <c r="B83" s="31" t="s">
        <v>28</v>
      </c>
      <c r="C83" s="30" t="s">
        <v>122</v>
      </c>
      <c r="D83" s="820"/>
      <c r="E83" s="56" t="s">
        <v>24</v>
      </c>
      <c r="F83" s="56" t="s">
        <v>24</v>
      </c>
      <c r="G83" s="56" t="s">
        <v>24</v>
      </c>
      <c r="H83" s="61"/>
    </row>
    <row r="84" spans="1:8" s="14" customFormat="1" ht="75.599999999999994">
      <c r="A84" s="820"/>
      <c r="B84" s="31" t="s">
        <v>52</v>
      </c>
      <c r="C84" s="30" t="s">
        <v>121</v>
      </c>
      <c r="D84" s="820"/>
      <c r="E84" s="56" t="s">
        <v>24</v>
      </c>
      <c r="F84" s="56" t="s">
        <v>24</v>
      </c>
      <c r="G84" s="56" t="s">
        <v>24</v>
      </c>
      <c r="H84" s="59"/>
    </row>
    <row r="85" spans="1:8" s="14" customFormat="1" ht="51" customHeight="1">
      <c r="A85" s="820"/>
      <c r="B85" s="31" t="s">
        <v>51</v>
      </c>
      <c r="C85" s="30" t="s">
        <v>120</v>
      </c>
      <c r="D85" s="820"/>
      <c r="E85" s="56" t="s">
        <v>24</v>
      </c>
      <c r="F85" s="56" t="s">
        <v>24</v>
      </c>
      <c r="G85" s="56" t="s">
        <v>24</v>
      </c>
      <c r="H85" s="59"/>
    </row>
    <row r="86" spans="1:8" s="14" customFormat="1" ht="44.25" customHeight="1">
      <c r="A86" s="820"/>
      <c r="B86" s="29" t="s">
        <v>49</v>
      </c>
      <c r="C86" s="28" t="s">
        <v>119</v>
      </c>
      <c r="D86" s="820"/>
      <c r="E86" s="56" t="s">
        <v>24</v>
      </c>
      <c r="F86" s="56" t="s">
        <v>24</v>
      </c>
      <c r="G86" s="56" t="s">
        <v>24</v>
      </c>
      <c r="H86" s="59"/>
    </row>
    <row r="87" spans="1:8" s="14" customFormat="1" ht="67.5" customHeight="1">
      <c r="A87" s="820"/>
      <c r="B87" s="29" t="s">
        <v>118</v>
      </c>
      <c r="C87" s="28" t="s">
        <v>117</v>
      </c>
      <c r="D87" s="820"/>
      <c r="E87" s="311" t="s">
        <v>24</v>
      </c>
      <c r="F87" s="311" t="s">
        <v>24</v>
      </c>
      <c r="G87" s="311" t="s">
        <v>24</v>
      </c>
      <c r="H87" s="312"/>
    </row>
    <row r="88" spans="1:8" s="14" customFormat="1" ht="42.6" customHeight="1">
      <c r="A88" s="795"/>
      <c r="B88" s="25" t="s">
        <v>46</v>
      </c>
      <c r="C88" s="82" t="s">
        <v>649</v>
      </c>
      <c r="D88" s="795"/>
      <c r="E88" s="54" t="s">
        <v>24</v>
      </c>
      <c r="F88" s="54" t="s">
        <v>24</v>
      </c>
      <c r="G88" s="54" t="s">
        <v>24</v>
      </c>
      <c r="H88" s="57"/>
    </row>
    <row r="89" spans="1:8" s="14" customFormat="1" ht="47.25" customHeight="1">
      <c r="A89" s="783" t="s">
        <v>116</v>
      </c>
      <c r="B89" s="34" t="s">
        <v>31</v>
      </c>
      <c r="C89" s="33" t="s">
        <v>115</v>
      </c>
      <c r="D89" s="739" t="s">
        <v>114</v>
      </c>
      <c r="E89" s="11" t="s">
        <v>24</v>
      </c>
      <c r="F89" s="11" t="s">
        <v>24</v>
      </c>
      <c r="G89" s="11" t="s">
        <v>24</v>
      </c>
      <c r="H89" s="10"/>
    </row>
    <row r="90" spans="1:8" s="14" customFormat="1" ht="43.2">
      <c r="A90" s="784"/>
      <c r="B90" s="31" t="s">
        <v>28</v>
      </c>
      <c r="C90" s="30" t="s">
        <v>113</v>
      </c>
      <c r="D90" s="753"/>
      <c r="E90" s="56" t="s">
        <v>24</v>
      </c>
      <c r="F90" s="56" t="s">
        <v>24</v>
      </c>
      <c r="G90" s="56" t="s">
        <v>24</v>
      </c>
      <c r="H90" s="55"/>
    </row>
    <row r="91" spans="1:8" s="14" customFormat="1" ht="43.2">
      <c r="A91" s="785"/>
      <c r="B91" s="25" t="s">
        <v>52</v>
      </c>
      <c r="C91" s="24" t="s">
        <v>112</v>
      </c>
      <c r="D91" s="740"/>
      <c r="E91" s="54" t="s">
        <v>24</v>
      </c>
      <c r="F91" s="54" t="s">
        <v>24</v>
      </c>
      <c r="G91" s="54" t="s">
        <v>24</v>
      </c>
      <c r="H91" s="53"/>
    </row>
    <row r="92" spans="1:8" s="14" customFormat="1" ht="86.4" customHeight="1">
      <c r="A92" s="224" t="s">
        <v>111</v>
      </c>
      <c r="B92" s="13"/>
      <c r="C92" s="77" t="s">
        <v>110</v>
      </c>
      <c r="D92" s="225" t="s">
        <v>650</v>
      </c>
      <c r="E92" s="248" t="s">
        <v>24</v>
      </c>
      <c r="F92" s="248" t="s">
        <v>24</v>
      </c>
      <c r="G92" s="248" t="s">
        <v>24</v>
      </c>
      <c r="H92" s="283"/>
    </row>
    <row r="93" spans="1:8" s="14" customFormat="1" ht="43.2">
      <c r="A93" s="778" t="s">
        <v>109</v>
      </c>
      <c r="B93" s="13" t="s">
        <v>31</v>
      </c>
      <c r="C93" s="83" t="s">
        <v>108</v>
      </c>
      <c r="D93" s="778" t="s">
        <v>107</v>
      </c>
      <c r="E93" s="11" t="s">
        <v>24</v>
      </c>
      <c r="F93" s="11" t="s">
        <v>24</v>
      </c>
      <c r="G93" s="11" t="s">
        <v>24</v>
      </c>
      <c r="H93" s="62"/>
    </row>
    <row r="94" spans="1:8" s="14" customFormat="1" ht="64.8">
      <c r="A94" s="779"/>
      <c r="B94" s="66" t="s">
        <v>28</v>
      </c>
      <c r="C94" s="76" t="s">
        <v>106</v>
      </c>
      <c r="D94" s="781"/>
      <c r="E94" s="56" t="s">
        <v>24</v>
      </c>
      <c r="F94" s="56" t="s">
        <v>24</v>
      </c>
      <c r="G94" s="56" t="s">
        <v>24</v>
      </c>
      <c r="H94" s="59"/>
    </row>
    <row r="95" spans="1:8" s="14" customFormat="1" ht="54">
      <c r="A95" s="780"/>
      <c r="B95" s="18" t="s">
        <v>52</v>
      </c>
      <c r="C95" s="82" t="s">
        <v>105</v>
      </c>
      <c r="D95" s="782"/>
      <c r="E95" s="54" t="s">
        <v>24</v>
      </c>
      <c r="F95" s="54" t="s">
        <v>24</v>
      </c>
      <c r="G95" s="54" t="s">
        <v>24</v>
      </c>
      <c r="H95" s="57"/>
    </row>
    <row r="96" spans="1:8" s="14" customFormat="1" ht="118.8">
      <c r="A96" s="252" t="s">
        <v>104</v>
      </c>
      <c r="B96" s="284"/>
      <c r="C96" s="285" t="s">
        <v>627</v>
      </c>
      <c r="D96" s="252" t="s">
        <v>103</v>
      </c>
      <c r="E96" s="250" t="s">
        <v>24</v>
      </c>
      <c r="F96" s="250"/>
      <c r="G96" s="250"/>
      <c r="H96" s="277"/>
    </row>
    <row r="97" spans="1:8" s="9" customFormat="1" ht="140.4">
      <c r="A97" s="52" t="s">
        <v>102</v>
      </c>
      <c r="B97" s="51"/>
      <c r="C97" s="50" t="s">
        <v>651</v>
      </c>
      <c r="D97" s="49" t="s">
        <v>101</v>
      </c>
      <c r="E97" s="38" t="s">
        <v>24</v>
      </c>
      <c r="F97" s="38" t="s">
        <v>24</v>
      </c>
      <c r="G97" s="38" t="s">
        <v>24</v>
      </c>
      <c r="H97" s="255"/>
    </row>
    <row r="98" spans="1:8" s="242" customFormat="1" ht="66.75" customHeight="1">
      <c r="A98" s="813" t="s">
        <v>598</v>
      </c>
      <c r="B98" s="290" t="s">
        <v>599</v>
      </c>
      <c r="C98" s="260" t="s">
        <v>600</v>
      </c>
      <c r="D98" s="825" t="s">
        <v>652</v>
      </c>
      <c r="E98" s="261" t="s">
        <v>24</v>
      </c>
      <c r="F98" s="261" t="s">
        <v>24</v>
      </c>
      <c r="G98" s="261" t="s">
        <v>24</v>
      </c>
      <c r="H98" s="264"/>
    </row>
    <row r="99" spans="1:8" s="242" customFormat="1" ht="54" customHeight="1">
      <c r="A99" s="814"/>
      <c r="B99" s="291" t="s">
        <v>28</v>
      </c>
      <c r="C99" s="236" t="s">
        <v>601</v>
      </c>
      <c r="D99" s="800"/>
      <c r="E99" s="259" t="s">
        <v>24</v>
      </c>
      <c r="F99" s="259" t="s">
        <v>24</v>
      </c>
      <c r="G99" s="259" t="s">
        <v>24</v>
      </c>
      <c r="H99" s="265"/>
    </row>
    <row r="100" spans="1:8" s="242" customFormat="1" ht="52.2" customHeight="1">
      <c r="A100" s="815"/>
      <c r="B100" s="292" t="s">
        <v>52</v>
      </c>
      <c r="C100" s="262" t="s">
        <v>628</v>
      </c>
      <c r="D100" s="801"/>
      <c r="E100" s="263" t="s">
        <v>24</v>
      </c>
      <c r="F100" s="263" t="s">
        <v>24</v>
      </c>
      <c r="G100" s="263" t="s">
        <v>24</v>
      </c>
      <c r="H100" s="266"/>
    </row>
    <row r="101" spans="1:8" s="9" customFormat="1" ht="32.4">
      <c r="A101" s="783" t="s">
        <v>100</v>
      </c>
      <c r="B101" s="34" t="s">
        <v>31</v>
      </c>
      <c r="C101" s="256" t="s">
        <v>99</v>
      </c>
      <c r="D101" s="779" t="s">
        <v>98</v>
      </c>
      <c r="E101" s="257" t="s">
        <v>24</v>
      </c>
      <c r="F101" s="257" t="s">
        <v>24</v>
      </c>
      <c r="G101" s="257" t="s">
        <v>24</v>
      </c>
      <c r="H101" s="258"/>
    </row>
    <row r="102" spans="1:8" s="9" customFormat="1" ht="43.2">
      <c r="A102" s="784"/>
      <c r="B102" s="31" t="s">
        <v>28</v>
      </c>
      <c r="C102" s="47" t="s">
        <v>97</v>
      </c>
      <c r="D102" s="781"/>
      <c r="E102" s="27" t="s">
        <v>24</v>
      </c>
      <c r="F102" s="27" t="s">
        <v>24</v>
      </c>
      <c r="G102" s="27" t="s">
        <v>24</v>
      </c>
      <c r="H102" s="46"/>
    </row>
    <row r="103" spans="1:8" s="9" customFormat="1" ht="43.2">
      <c r="A103" s="784"/>
      <c r="B103" s="31" t="s">
        <v>52</v>
      </c>
      <c r="C103" s="47" t="s">
        <v>96</v>
      </c>
      <c r="D103" s="781"/>
      <c r="E103" s="27" t="s">
        <v>24</v>
      </c>
      <c r="F103" s="27" t="s">
        <v>24</v>
      </c>
      <c r="G103" s="27" t="s">
        <v>24</v>
      </c>
      <c r="H103" s="46"/>
    </row>
    <row r="104" spans="1:8" s="9" customFormat="1" ht="43.2">
      <c r="A104" s="785"/>
      <c r="B104" s="25" t="s">
        <v>39</v>
      </c>
      <c r="C104" s="39" t="s">
        <v>95</v>
      </c>
      <c r="D104" s="782"/>
      <c r="E104" s="16" t="s">
        <v>24</v>
      </c>
      <c r="F104" s="16" t="s">
        <v>24</v>
      </c>
      <c r="G104" s="16" t="s">
        <v>24</v>
      </c>
      <c r="H104" s="15"/>
    </row>
    <row r="105" spans="1:8" s="9" customFormat="1" ht="54">
      <c r="A105" s="788" t="s">
        <v>94</v>
      </c>
      <c r="B105" s="34" t="s">
        <v>31</v>
      </c>
      <c r="C105" s="40" t="s">
        <v>93</v>
      </c>
      <c r="D105" s="775" t="s">
        <v>92</v>
      </c>
      <c r="E105" s="20" t="s">
        <v>24</v>
      </c>
      <c r="F105" s="20" t="s">
        <v>24</v>
      </c>
      <c r="G105" s="20" t="s">
        <v>24</v>
      </c>
      <c r="H105" s="19"/>
    </row>
    <row r="106" spans="1:8" s="9" customFormat="1" ht="64.8">
      <c r="A106" s="812"/>
      <c r="B106" s="31" t="s">
        <v>28</v>
      </c>
      <c r="C106" s="30" t="s">
        <v>91</v>
      </c>
      <c r="D106" s="777"/>
      <c r="E106" s="27" t="s">
        <v>24</v>
      </c>
      <c r="F106" s="27" t="s">
        <v>24</v>
      </c>
      <c r="G106" s="27" t="s">
        <v>24</v>
      </c>
      <c r="H106" s="46"/>
    </row>
    <row r="107" spans="1:8" s="238" customFormat="1" ht="67.2" customHeight="1">
      <c r="A107" s="812"/>
      <c r="B107" s="31" t="s">
        <v>596</v>
      </c>
      <c r="C107" s="236" t="s">
        <v>629</v>
      </c>
      <c r="D107" s="777"/>
      <c r="E107" s="237" t="s">
        <v>24</v>
      </c>
      <c r="F107" s="237" t="s">
        <v>24</v>
      </c>
      <c r="G107" s="237" t="s">
        <v>24</v>
      </c>
      <c r="H107" s="313"/>
    </row>
    <row r="108" spans="1:8" s="238" customFormat="1" ht="63.6" customHeight="1">
      <c r="A108" s="789"/>
      <c r="B108" s="31" t="s">
        <v>597</v>
      </c>
      <c r="C108" s="239" t="s">
        <v>653</v>
      </c>
      <c r="D108" s="776"/>
      <c r="E108" s="237" t="s">
        <v>24</v>
      </c>
      <c r="F108" s="237" t="s">
        <v>24</v>
      </c>
      <c r="G108" s="237" t="s">
        <v>24</v>
      </c>
      <c r="H108" s="267"/>
    </row>
    <row r="109" spans="1:8" s="14" customFormat="1" ht="70.8" customHeight="1">
      <c r="A109" s="807" t="s">
        <v>90</v>
      </c>
      <c r="B109" s="34" t="s">
        <v>31</v>
      </c>
      <c r="C109" s="316" t="s">
        <v>89</v>
      </c>
      <c r="D109" s="775" t="s">
        <v>643</v>
      </c>
      <c r="E109" s="280" t="s">
        <v>24</v>
      </c>
      <c r="F109" s="11" t="s">
        <v>24</v>
      </c>
      <c r="G109" s="11" t="s">
        <v>24</v>
      </c>
      <c r="H109" s="10"/>
    </row>
    <row r="110" spans="1:8" s="14" customFormat="1" ht="52.8" customHeight="1">
      <c r="A110" s="808"/>
      <c r="B110" s="31" t="s">
        <v>28</v>
      </c>
      <c r="C110" s="317" t="s">
        <v>630</v>
      </c>
      <c r="D110" s="777"/>
      <c r="E110" s="311" t="s">
        <v>24</v>
      </c>
      <c r="F110" s="248" t="s">
        <v>24</v>
      </c>
      <c r="G110" s="248" t="s">
        <v>24</v>
      </c>
      <c r="H110" s="55"/>
    </row>
    <row r="111" spans="1:8" s="14" customFormat="1" ht="52.8" customHeight="1">
      <c r="A111" s="809"/>
      <c r="B111" s="314" t="s">
        <v>52</v>
      </c>
      <c r="C111" s="315" t="s">
        <v>631</v>
      </c>
      <c r="D111" s="776"/>
      <c r="E111" s="54" t="s">
        <v>24</v>
      </c>
      <c r="F111" s="54" t="s">
        <v>24</v>
      </c>
      <c r="G111" s="54" t="s">
        <v>24</v>
      </c>
      <c r="H111" s="283"/>
    </row>
    <row r="112" spans="1:8" s="9" customFormat="1" ht="43.2">
      <c r="A112" s="783" t="s">
        <v>88</v>
      </c>
      <c r="B112" s="34" t="s">
        <v>87</v>
      </c>
      <c r="C112" s="33" t="s">
        <v>86</v>
      </c>
      <c r="D112" s="775" t="s">
        <v>85</v>
      </c>
      <c r="E112" s="20" t="s">
        <v>24</v>
      </c>
      <c r="F112" s="20" t="s">
        <v>24</v>
      </c>
      <c r="G112" s="20" t="s">
        <v>24</v>
      </c>
      <c r="H112" s="37"/>
    </row>
    <row r="113" spans="1:8" s="9" customFormat="1" ht="64.8">
      <c r="A113" s="784"/>
      <c r="B113" s="31" t="s">
        <v>28</v>
      </c>
      <c r="C113" s="30" t="s">
        <v>84</v>
      </c>
      <c r="D113" s="777"/>
      <c r="E113" s="27" t="s">
        <v>24</v>
      </c>
      <c r="F113" s="27" t="s">
        <v>24</v>
      </c>
      <c r="G113" s="27" t="s">
        <v>24</v>
      </c>
      <c r="H113" s="36"/>
    </row>
    <row r="114" spans="1:8" s="9" customFormat="1" ht="64.8">
      <c r="A114" s="785"/>
      <c r="B114" s="25" t="s">
        <v>52</v>
      </c>
      <c r="C114" s="24" t="s">
        <v>83</v>
      </c>
      <c r="D114" s="776"/>
      <c r="E114" s="16" t="s">
        <v>24</v>
      </c>
      <c r="F114" s="16" t="s">
        <v>24</v>
      </c>
      <c r="G114" s="16" t="s">
        <v>24</v>
      </c>
      <c r="H114" s="35"/>
    </row>
    <row r="115" spans="1:8" s="9" customFormat="1" ht="53.4" customHeight="1">
      <c r="A115" s="45" t="s">
        <v>82</v>
      </c>
      <c r="B115" s="44"/>
      <c r="C115" s="43" t="s">
        <v>81</v>
      </c>
      <c r="D115" s="253" t="s">
        <v>80</v>
      </c>
      <c r="E115" s="38" t="s">
        <v>24</v>
      </c>
      <c r="F115" s="38" t="s">
        <v>24</v>
      </c>
      <c r="G115" s="38" t="s">
        <v>24</v>
      </c>
      <c r="H115" s="41"/>
    </row>
    <row r="116" spans="1:8" s="9" customFormat="1" ht="129.6">
      <c r="A116" s="739" t="s">
        <v>79</v>
      </c>
      <c r="B116" s="34" t="s">
        <v>31</v>
      </c>
      <c r="C116" s="33" t="s">
        <v>611</v>
      </c>
      <c r="D116" s="775" t="s">
        <v>603</v>
      </c>
      <c r="E116" s="20" t="s">
        <v>24</v>
      </c>
      <c r="F116" s="20" t="s">
        <v>24</v>
      </c>
      <c r="G116" s="20" t="s">
        <v>24</v>
      </c>
      <c r="H116" s="37"/>
    </row>
    <row r="117" spans="1:8" s="9" customFormat="1" ht="54">
      <c r="A117" s="753"/>
      <c r="B117" s="31" t="s">
        <v>28</v>
      </c>
      <c r="C117" s="30" t="s">
        <v>78</v>
      </c>
      <c r="D117" s="777"/>
      <c r="E117" s="27" t="s">
        <v>24</v>
      </c>
      <c r="F117" s="27" t="s">
        <v>24</v>
      </c>
      <c r="G117" s="27" t="s">
        <v>24</v>
      </c>
      <c r="H117" s="36"/>
    </row>
    <row r="118" spans="1:8" s="9" customFormat="1" ht="43.2">
      <c r="A118" s="753"/>
      <c r="B118" s="31" t="s">
        <v>52</v>
      </c>
      <c r="C118" s="30" t="s">
        <v>77</v>
      </c>
      <c r="D118" s="777"/>
      <c r="E118" s="27" t="s">
        <v>24</v>
      </c>
      <c r="F118" s="27" t="s">
        <v>24</v>
      </c>
      <c r="G118" s="27" t="s">
        <v>24</v>
      </c>
      <c r="H118" s="36"/>
    </row>
    <row r="119" spans="1:8" s="9" customFormat="1" ht="54">
      <c r="A119" s="753"/>
      <c r="B119" s="31" t="s">
        <v>51</v>
      </c>
      <c r="C119" s="30" t="s">
        <v>76</v>
      </c>
      <c r="D119" s="777"/>
      <c r="E119" s="27" t="s">
        <v>24</v>
      </c>
      <c r="F119" s="27" t="s">
        <v>24</v>
      </c>
      <c r="G119" s="27" t="s">
        <v>24</v>
      </c>
      <c r="H119" s="36"/>
    </row>
    <row r="120" spans="1:8" s="9" customFormat="1" ht="64.8">
      <c r="A120" s="740"/>
      <c r="B120" s="25" t="s">
        <v>49</v>
      </c>
      <c r="C120" s="24" t="s">
        <v>75</v>
      </c>
      <c r="D120" s="776"/>
      <c r="E120" s="16" t="s">
        <v>24</v>
      </c>
      <c r="F120" s="16" t="s">
        <v>24</v>
      </c>
      <c r="G120" s="16" t="s">
        <v>24</v>
      </c>
      <c r="H120" s="35"/>
    </row>
    <row r="121" spans="1:8" s="9" customFormat="1" ht="54">
      <c r="A121" s="739" t="s">
        <v>74</v>
      </c>
      <c r="B121" s="34" t="s">
        <v>31</v>
      </c>
      <c r="C121" s="293" t="s">
        <v>73</v>
      </c>
      <c r="D121" s="778" t="s">
        <v>604</v>
      </c>
      <c r="E121" s="20" t="s">
        <v>24</v>
      </c>
      <c r="F121" s="20" t="s">
        <v>24</v>
      </c>
      <c r="G121" s="20" t="s">
        <v>24</v>
      </c>
      <c r="H121" s="37"/>
    </row>
    <row r="122" spans="1:8" s="14" customFormat="1" ht="183" customHeight="1">
      <c r="A122" s="740"/>
      <c r="B122" s="18" t="s">
        <v>28</v>
      </c>
      <c r="C122" s="262" t="s">
        <v>632</v>
      </c>
      <c r="D122" s="780"/>
      <c r="E122" s="54" t="s">
        <v>24</v>
      </c>
      <c r="F122" s="54" t="s">
        <v>24</v>
      </c>
      <c r="G122" s="54" t="s">
        <v>24</v>
      </c>
      <c r="H122" s="53"/>
    </row>
    <row r="123" spans="1:8" s="14" customFormat="1" ht="43.2">
      <c r="A123" s="778" t="s">
        <v>72</v>
      </c>
      <c r="B123" s="278" t="s">
        <v>31</v>
      </c>
      <c r="C123" s="83" t="s">
        <v>71</v>
      </c>
      <c r="D123" s="775" t="s">
        <v>70</v>
      </c>
      <c r="E123" s="11" t="s">
        <v>24</v>
      </c>
      <c r="F123" s="11" t="s">
        <v>24</v>
      </c>
      <c r="G123" s="11" t="s">
        <v>24</v>
      </c>
      <c r="H123" s="10"/>
    </row>
    <row r="124" spans="1:8" s="14" customFormat="1" ht="120.6" customHeight="1">
      <c r="A124" s="779"/>
      <c r="B124" s="66" t="s">
        <v>28</v>
      </c>
      <c r="C124" s="77" t="s">
        <v>633</v>
      </c>
      <c r="D124" s="777"/>
      <c r="E124" s="56" t="s">
        <v>24</v>
      </c>
      <c r="F124" s="56" t="s">
        <v>24</v>
      </c>
      <c r="G124" s="56" t="s">
        <v>24</v>
      </c>
      <c r="H124" s="298"/>
    </row>
    <row r="125" spans="1:8" s="14" customFormat="1" ht="63.6" customHeight="1">
      <c r="A125" s="779"/>
      <c r="B125" s="80" t="s">
        <v>52</v>
      </c>
      <c r="C125" s="77" t="s">
        <v>634</v>
      </c>
      <c r="D125" s="777"/>
      <c r="E125" s="56" t="s">
        <v>24</v>
      </c>
      <c r="F125" s="56" t="s">
        <v>24</v>
      </c>
      <c r="G125" s="56" t="s">
        <v>24</v>
      </c>
      <c r="H125" s="298"/>
    </row>
    <row r="126" spans="1:8" s="14" customFormat="1" ht="100.8" customHeight="1">
      <c r="A126" s="779"/>
      <c r="B126" s="66" t="s">
        <v>51</v>
      </c>
      <c r="C126" s="77" t="s">
        <v>635</v>
      </c>
      <c r="D126" s="777"/>
      <c r="E126" s="56" t="s">
        <v>24</v>
      </c>
      <c r="F126" s="56" t="s">
        <v>24</v>
      </c>
      <c r="G126" s="56" t="s">
        <v>24</v>
      </c>
      <c r="H126" s="298"/>
    </row>
    <row r="127" spans="1:8" s="14" customFormat="1" ht="52.2" customHeight="1">
      <c r="A127" s="779"/>
      <c r="B127" s="80" t="s">
        <v>49</v>
      </c>
      <c r="C127" s="77" t="s">
        <v>636</v>
      </c>
      <c r="D127" s="777"/>
      <c r="E127" s="56" t="s">
        <v>24</v>
      </c>
      <c r="F127" s="56" t="s">
        <v>24</v>
      </c>
      <c r="G127" s="56" t="s">
        <v>24</v>
      </c>
      <c r="H127" s="298"/>
    </row>
    <row r="128" spans="1:8" s="14" customFormat="1" ht="63.6" customHeight="1">
      <c r="A128" s="779"/>
      <c r="B128" s="305" t="s">
        <v>48</v>
      </c>
      <c r="C128" s="77" t="s">
        <v>637</v>
      </c>
      <c r="D128" s="777"/>
      <c r="E128" s="56" t="s">
        <v>24</v>
      </c>
      <c r="F128" s="56" t="s">
        <v>24</v>
      </c>
      <c r="G128" s="56" t="s">
        <v>24</v>
      </c>
      <c r="H128" s="298"/>
    </row>
    <row r="129" spans="1:8" s="14" customFormat="1" ht="43.2">
      <c r="A129" s="810"/>
      <c r="B129" s="305" t="s">
        <v>46</v>
      </c>
      <c r="C129" s="76" t="s">
        <v>69</v>
      </c>
      <c r="D129" s="777"/>
      <c r="E129" s="56" t="s">
        <v>24</v>
      </c>
      <c r="F129" s="56" t="s">
        <v>24</v>
      </c>
      <c r="G129" s="56" t="s">
        <v>24</v>
      </c>
      <c r="H129" s="55"/>
    </row>
    <row r="130" spans="1:8" s="14" customFormat="1" ht="64.8">
      <c r="A130" s="811"/>
      <c r="B130" s="18" t="s">
        <v>136</v>
      </c>
      <c r="C130" s="82" t="s">
        <v>68</v>
      </c>
      <c r="D130" s="776"/>
      <c r="E130" s="251" t="s">
        <v>24</v>
      </c>
      <c r="F130" s="251" t="s">
        <v>24</v>
      </c>
      <c r="G130" s="251" t="s">
        <v>24</v>
      </c>
      <c r="H130" s="53"/>
    </row>
    <row r="131" spans="1:8" s="14" customFormat="1" ht="54">
      <c r="A131" s="778" t="s">
        <v>67</v>
      </c>
      <c r="B131" s="13" t="s">
        <v>31</v>
      </c>
      <c r="C131" s="83" t="s">
        <v>66</v>
      </c>
      <c r="D131" s="778" t="s">
        <v>65</v>
      </c>
      <c r="E131" s="280" t="s">
        <v>24</v>
      </c>
      <c r="F131" s="280" t="s">
        <v>24</v>
      </c>
      <c r="G131" s="280" t="s">
        <v>24</v>
      </c>
      <c r="H131" s="62"/>
    </row>
    <row r="132" spans="1:8" s="14" customFormat="1" ht="54">
      <c r="A132" s="811"/>
      <c r="B132" s="18" t="s">
        <v>28</v>
      </c>
      <c r="C132" s="82" t="s">
        <v>64</v>
      </c>
      <c r="D132" s="782"/>
      <c r="E132" s="54" t="s">
        <v>24</v>
      </c>
      <c r="F132" s="54" t="s">
        <v>24</v>
      </c>
      <c r="G132" s="54" t="s">
        <v>24</v>
      </c>
      <c r="H132" s="57"/>
    </row>
    <row r="133" spans="1:8" s="14" customFormat="1" ht="64.8">
      <c r="A133" s="778" t="s">
        <v>63</v>
      </c>
      <c r="B133" s="13" t="s">
        <v>31</v>
      </c>
      <c r="C133" s="83" t="s">
        <v>62</v>
      </c>
      <c r="D133" s="775" t="s">
        <v>61</v>
      </c>
      <c r="E133" s="11" t="s">
        <v>24</v>
      </c>
      <c r="F133" s="11" t="s">
        <v>24</v>
      </c>
      <c r="G133" s="11" t="s">
        <v>24</v>
      </c>
      <c r="H133" s="10"/>
    </row>
    <row r="134" spans="1:8" s="14" customFormat="1" ht="64.8">
      <c r="A134" s="780"/>
      <c r="B134" s="18" t="s">
        <v>28</v>
      </c>
      <c r="C134" s="78" t="s">
        <v>60</v>
      </c>
      <c r="D134" s="776"/>
      <c r="E134" s="54" t="s">
        <v>24</v>
      </c>
      <c r="F134" s="54" t="s">
        <v>24</v>
      </c>
      <c r="G134" s="54" t="s">
        <v>24</v>
      </c>
      <c r="H134" s="53"/>
    </row>
    <row r="135" spans="1:8" s="14" customFormat="1" ht="97.2">
      <c r="A135" s="252" t="s">
        <v>59</v>
      </c>
      <c r="B135" s="269"/>
      <c r="C135" s="270" t="s">
        <v>58</v>
      </c>
      <c r="D135" s="254" t="s">
        <v>57</v>
      </c>
      <c r="E135" s="251" t="s">
        <v>24</v>
      </c>
      <c r="F135" s="251" t="s">
        <v>24</v>
      </c>
      <c r="G135" s="251" t="s">
        <v>24</v>
      </c>
      <c r="H135" s="318"/>
    </row>
    <row r="136" spans="1:8" s="14" customFormat="1" ht="64.8">
      <c r="A136" s="778" t="s">
        <v>56</v>
      </c>
      <c r="B136" s="13" t="s">
        <v>31</v>
      </c>
      <c r="C136" s="83" t="s">
        <v>55</v>
      </c>
      <c r="D136" s="775" t="s">
        <v>54</v>
      </c>
      <c r="E136" s="11" t="s">
        <v>24</v>
      </c>
      <c r="F136" s="11" t="s">
        <v>24</v>
      </c>
      <c r="G136" s="11" t="s">
        <v>24</v>
      </c>
      <c r="H136" s="10"/>
    </row>
    <row r="137" spans="1:8" s="14" customFormat="1" ht="43.2">
      <c r="A137" s="779"/>
      <c r="B137" s="66" t="s">
        <v>28</v>
      </c>
      <c r="C137" s="76" t="s">
        <v>53</v>
      </c>
      <c r="D137" s="777"/>
      <c r="E137" s="56" t="s">
        <v>24</v>
      </c>
      <c r="F137" s="56" t="s">
        <v>24</v>
      </c>
      <c r="G137" s="56" t="s">
        <v>24</v>
      </c>
      <c r="H137" s="55"/>
    </row>
    <row r="138" spans="1:8" s="14" customFormat="1" ht="86.4">
      <c r="A138" s="779"/>
      <c r="B138" s="306" t="s">
        <v>52</v>
      </c>
      <c r="C138" s="76" t="s">
        <v>50</v>
      </c>
      <c r="D138" s="777"/>
      <c r="E138" s="56" t="s">
        <v>24</v>
      </c>
      <c r="F138" s="56" t="s">
        <v>24</v>
      </c>
      <c r="G138" s="56" t="s">
        <v>24</v>
      </c>
      <c r="H138" s="55"/>
    </row>
    <row r="139" spans="1:8" s="14" customFormat="1" ht="43.2">
      <c r="A139" s="779"/>
      <c r="B139" s="66" t="s">
        <v>51</v>
      </c>
      <c r="C139" s="76" t="s">
        <v>654</v>
      </c>
      <c r="D139" s="777"/>
      <c r="E139" s="56" t="s">
        <v>24</v>
      </c>
      <c r="F139" s="56" t="s">
        <v>24</v>
      </c>
      <c r="G139" s="56" t="s">
        <v>24</v>
      </c>
      <c r="H139" s="55"/>
    </row>
    <row r="140" spans="1:8" s="14" customFormat="1" ht="75.599999999999994">
      <c r="A140" s="779"/>
      <c r="B140" s="306" t="s">
        <v>49</v>
      </c>
      <c r="C140" s="76" t="s">
        <v>47</v>
      </c>
      <c r="D140" s="777"/>
      <c r="E140" s="56" t="s">
        <v>24</v>
      </c>
      <c r="F140" s="56" t="s">
        <v>24</v>
      </c>
      <c r="G140" s="56" t="s">
        <v>24</v>
      </c>
      <c r="H140" s="55"/>
    </row>
    <row r="141" spans="1:8" s="14" customFormat="1" ht="54">
      <c r="A141" s="780"/>
      <c r="B141" s="18" t="s">
        <v>48</v>
      </c>
      <c r="C141" s="82" t="s">
        <v>655</v>
      </c>
      <c r="D141" s="776"/>
      <c r="E141" s="54" t="s">
        <v>24</v>
      </c>
      <c r="F141" s="54" t="s">
        <v>24</v>
      </c>
      <c r="G141" s="54" t="s">
        <v>24</v>
      </c>
      <c r="H141" s="53"/>
    </row>
    <row r="142" spans="1:8" s="14" customFormat="1" ht="64.8">
      <c r="A142" s="797" t="s">
        <v>45</v>
      </c>
      <c r="B142" s="13" t="s">
        <v>31</v>
      </c>
      <c r="C142" s="76" t="s">
        <v>43</v>
      </c>
      <c r="D142" s="786" t="s">
        <v>42</v>
      </c>
      <c r="E142" s="56" t="s">
        <v>24</v>
      </c>
      <c r="F142" s="56" t="s">
        <v>24</v>
      </c>
      <c r="G142" s="56" t="s">
        <v>24</v>
      </c>
      <c r="H142" s="283"/>
    </row>
    <row r="143" spans="1:8" s="14" customFormat="1" ht="67.5" customHeight="1">
      <c r="A143" s="798"/>
      <c r="B143" s="66" t="s">
        <v>44</v>
      </c>
      <c r="C143" s="76" t="s">
        <v>40</v>
      </c>
      <c r="D143" s="787"/>
      <c r="E143" s="56" t="s">
        <v>24</v>
      </c>
      <c r="F143" s="56" t="s">
        <v>24</v>
      </c>
      <c r="G143" s="56" t="s">
        <v>24</v>
      </c>
      <c r="H143" s="26"/>
    </row>
    <row r="144" spans="1:8" s="14" customFormat="1" ht="54">
      <c r="A144" s="798"/>
      <c r="B144" s="66" t="s">
        <v>41</v>
      </c>
      <c r="C144" s="28" t="s">
        <v>38</v>
      </c>
      <c r="D144" s="787"/>
      <c r="E144" s="56" t="s">
        <v>24</v>
      </c>
      <c r="F144" s="56" t="s">
        <v>24</v>
      </c>
      <c r="G144" s="56" t="s">
        <v>24</v>
      </c>
      <c r="H144" s="23"/>
    </row>
    <row r="145" spans="1:12" s="242" customFormat="1" ht="166.5" customHeight="1">
      <c r="A145" s="243" t="s">
        <v>602</v>
      </c>
      <c r="B145" s="244"/>
      <c r="C145" s="240" t="s">
        <v>638</v>
      </c>
      <c r="D145" s="252" t="s">
        <v>605</v>
      </c>
      <c r="E145" s="241" t="s">
        <v>24</v>
      </c>
      <c r="F145" s="241" t="s">
        <v>24</v>
      </c>
      <c r="G145" s="241" t="s">
        <v>24</v>
      </c>
      <c r="H145" s="268"/>
    </row>
    <row r="146" spans="1:12" s="22" customFormat="1" ht="33.75" customHeight="1">
      <c r="A146" s="797" t="s">
        <v>36</v>
      </c>
      <c r="B146" s="278" t="s">
        <v>31</v>
      </c>
      <c r="C146" s="286" t="s">
        <v>35</v>
      </c>
      <c r="D146" s="786" t="s">
        <v>34</v>
      </c>
      <c r="E146" s="11" t="s">
        <v>24</v>
      </c>
      <c r="F146" s="11" t="s">
        <v>24</v>
      </c>
      <c r="G146" s="11" t="s">
        <v>24</v>
      </c>
      <c r="H146" s="287"/>
      <c r="L146" s="710"/>
    </row>
    <row r="147" spans="1:12" s="22" customFormat="1" ht="55.5" customHeight="1">
      <c r="A147" s="799"/>
      <c r="B147" s="18" t="s">
        <v>28</v>
      </c>
      <c r="C147" s="82" t="s">
        <v>33</v>
      </c>
      <c r="D147" s="796"/>
      <c r="E147" s="54" t="s">
        <v>24</v>
      </c>
      <c r="F147" s="54" t="s">
        <v>24</v>
      </c>
      <c r="G147" s="54" t="s">
        <v>24</v>
      </c>
      <c r="H147" s="23"/>
    </row>
    <row r="148" spans="1:12" s="9" customFormat="1" ht="43.2">
      <c r="A148" s="739" t="s">
        <v>32</v>
      </c>
      <c r="B148" s="13" t="s">
        <v>31</v>
      </c>
      <c r="C148" s="21" t="s">
        <v>30</v>
      </c>
      <c r="D148" s="794" t="s">
        <v>29</v>
      </c>
      <c r="E148" s="20" t="s">
        <v>24</v>
      </c>
      <c r="F148" s="20" t="s">
        <v>24</v>
      </c>
      <c r="G148" s="20" t="s">
        <v>24</v>
      </c>
      <c r="H148" s="19"/>
    </row>
    <row r="149" spans="1:12" s="9" customFormat="1" ht="162">
      <c r="A149" s="740"/>
      <c r="B149" s="18" t="s">
        <v>28</v>
      </c>
      <c r="C149" s="17" t="s">
        <v>586</v>
      </c>
      <c r="D149" s="795"/>
      <c r="E149" s="16" t="s">
        <v>24</v>
      </c>
      <c r="F149" s="16" t="s">
        <v>24</v>
      </c>
      <c r="G149" s="16" t="s">
        <v>24</v>
      </c>
      <c r="H149" s="15"/>
    </row>
    <row r="150" spans="1:12" s="14" customFormat="1" ht="31.5" customHeight="1">
      <c r="A150" s="791" t="s">
        <v>27</v>
      </c>
      <c r="B150" s="792"/>
      <c r="C150" s="792"/>
      <c r="D150" s="792"/>
      <c r="E150" s="792"/>
      <c r="F150" s="792"/>
      <c r="G150" s="792"/>
      <c r="H150" s="793"/>
    </row>
    <row r="151" spans="1:12" s="9" customFormat="1" ht="88.2" customHeight="1">
      <c r="A151" s="294"/>
      <c r="B151" s="278"/>
      <c r="C151" s="319" t="s">
        <v>657</v>
      </c>
      <c r="D151" s="12" t="s">
        <v>658</v>
      </c>
      <c r="E151" s="280" t="s">
        <v>24</v>
      </c>
      <c r="F151" s="280" t="s">
        <v>24</v>
      </c>
      <c r="G151" s="280" t="s">
        <v>24</v>
      </c>
      <c r="H151" s="281"/>
    </row>
    <row r="152" spans="1:12" s="299" customFormat="1" ht="28.2" customHeight="1">
      <c r="A152" s="802" t="s">
        <v>642</v>
      </c>
      <c r="B152" s="803"/>
      <c r="C152" s="803"/>
      <c r="D152" s="803"/>
      <c r="E152" s="803"/>
      <c r="F152" s="803"/>
      <c r="G152" s="803"/>
      <c r="H152" s="804"/>
    </row>
    <row r="153" spans="1:12" s="238" customFormat="1" ht="69.599999999999994" customHeight="1">
      <c r="A153" s="800" t="s">
        <v>639</v>
      </c>
      <c r="B153" s="320" t="s">
        <v>31</v>
      </c>
      <c r="C153" s="321" t="s">
        <v>640</v>
      </c>
      <c r="D153" s="805" t="s">
        <v>656</v>
      </c>
      <c r="E153" s="322" t="s">
        <v>24</v>
      </c>
      <c r="F153" s="322" t="s">
        <v>24</v>
      </c>
      <c r="G153" s="322" t="s">
        <v>24</v>
      </c>
      <c r="H153" s="712"/>
      <c r="I153" s="708"/>
    </row>
    <row r="154" spans="1:12" s="302" customFormat="1" ht="87" customHeight="1">
      <c r="A154" s="801"/>
      <c r="B154" s="300" t="s">
        <v>28</v>
      </c>
      <c r="C154" s="301" t="s">
        <v>641</v>
      </c>
      <c r="D154" s="806"/>
      <c r="E154" s="322" t="s">
        <v>24</v>
      </c>
      <c r="F154" s="322" t="s">
        <v>24</v>
      </c>
      <c r="G154" s="322" t="s">
        <v>24</v>
      </c>
      <c r="H154" s="711"/>
      <c r="I154" s="709"/>
    </row>
    <row r="155" spans="1:12" ht="50.1" customHeight="1">
      <c r="A155" s="790" t="s">
        <v>26</v>
      </c>
      <c r="B155" s="790"/>
      <c r="C155" s="790"/>
      <c r="D155" s="790"/>
      <c r="E155" s="790"/>
      <c r="F155" s="790"/>
      <c r="G155" s="790"/>
      <c r="H155" s="790"/>
    </row>
    <row r="156" spans="1:12" ht="33.75" customHeight="1">
      <c r="A156" s="7"/>
      <c r="B156" s="8"/>
      <c r="C156" s="6"/>
      <c r="D156" s="7"/>
      <c r="E156" s="6"/>
      <c r="F156" s="6"/>
      <c r="G156" s="6"/>
      <c r="H156" s="6"/>
    </row>
    <row r="157" spans="1:12" ht="33.75" customHeight="1">
      <c r="A157" s="7"/>
      <c r="B157" s="8"/>
      <c r="C157" s="6"/>
      <c r="D157" s="7"/>
      <c r="E157" s="6"/>
      <c r="F157" s="6"/>
      <c r="G157" s="6"/>
      <c r="H157" s="6"/>
    </row>
    <row r="158" spans="1:12" ht="33.75" customHeight="1">
      <c r="H158" s="5"/>
    </row>
  </sheetData>
  <mergeCells count="81">
    <mergeCell ref="D98:D100"/>
    <mergeCell ref="A38:A39"/>
    <mergeCell ref="D38:D39"/>
    <mergeCell ref="A64:A68"/>
    <mergeCell ref="D71:D79"/>
    <mergeCell ref="A71:A79"/>
    <mergeCell ref="A82:A88"/>
    <mergeCell ref="D82:D88"/>
    <mergeCell ref="D40:D45"/>
    <mergeCell ref="A40:A45"/>
    <mergeCell ref="A20:A25"/>
    <mergeCell ref="A28:A34"/>
    <mergeCell ref="D28:D34"/>
    <mergeCell ref="D36:D37"/>
    <mergeCell ref="A17:A18"/>
    <mergeCell ref="A105:A108"/>
    <mergeCell ref="A98:A100"/>
    <mergeCell ref="A89:A91"/>
    <mergeCell ref="A27:H27"/>
    <mergeCell ref="D80:D81"/>
    <mergeCell ref="D89:D91"/>
    <mergeCell ref="D64:D68"/>
    <mergeCell ref="A49:A52"/>
    <mergeCell ref="D46:D48"/>
    <mergeCell ref="A46:A48"/>
    <mergeCell ref="D105:D108"/>
    <mergeCell ref="D49:D52"/>
    <mergeCell ref="A80:A81"/>
    <mergeCell ref="D101:D104"/>
    <mergeCell ref="A36:A37"/>
    <mergeCell ref="D123:D130"/>
    <mergeCell ref="D121:D122"/>
    <mergeCell ref="A123:A130"/>
    <mergeCell ref="A131:A132"/>
    <mergeCell ref="D131:D132"/>
    <mergeCell ref="A155:H155"/>
    <mergeCell ref="A150:H150"/>
    <mergeCell ref="D148:D149"/>
    <mergeCell ref="D146:D147"/>
    <mergeCell ref="A133:A134"/>
    <mergeCell ref="A136:A141"/>
    <mergeCell ref="A142:A144"/>
    <mergeCell ref="A146:A147"/>
    <mergeCell ref="A148:A149"/>
    <mergeCell ref="A153:A154"/>
    <mergeCell ref="D142:D144"/>
    <mergeCell ref="D136:D141"/>
    <mergeCell ref="A152:H152"/>
    <mergeCell ref="D153:D154"/>
    <mergeCell ref="A19:H19"/>
    <mergeCell ref="D20:D25"/>
    <mergeCell ref="D133:D134"/>
    <mergeCell ref="D112:D114"/>
    <mergeCell ref="A93:A95"/>
    <mergeCell ref="D93:D95"/>
    <mergeCell ref="D116:D120"/>
    <mergeCell ref="A101:A104"/>
    <mergeCell ref="A112:A114"/>
    <mergeCell ref="D57:D63"/>
    <mergeCell ref="D69:D70"/>
    <mergeCell ref="A116:A120"/>
    <mergeCell ref="A121:A122"/>
    <mergeCell ref="A54:A56"/>
    <mergeCell ref="D109:D111"/>
    <mergeCell ref="A109:A111"/>
    <mergeCell ref="A57:A63"/>
    <mergeCell ref="A69:A70"/>
    <mergeCell ref="A1:H1"/>
    <mergeCell ref="A5:H5"/>
    <mergeCell ref="D17:D18"/>
    <mergeCell ref="H3:H4"/>
    <mergeCell ref="D6:D12"/>
    <mergeCell ref="D13:D16"/>
    <mergeCell ref="A3:A4"/>
    <mergeCell ref="A2:G2"/>
    <mergeCell ref="A6:A12"/>
    <mergeCell ref="A13:A16"/>
    <mergeCell ref="B9:B10"/>
    <mergeCell ref="E3:G3"/>
    <mergeCell ref="C3:C4"/>
    <mergeCell ref="D3:D4"/>
  </mergeCells>
  <phoneticPr fontId="3"/>
  <pageMargins left="0.59055118110236227" right="0.3" top="0.72" bottom="0.11" header="0.2" footer="0.34"/>
  <pageSetup paperSize="9" scale="70" fitToHeight="13" orientation="portrait" r:id="rId1"/>
  <headerFooter alignWithMargins="0">
    <oddFooter>&amp;C&amp;P</oddFooter>
  </headerFooter>
  <rowBreaks count="8" manualBreakCount="8">
    <brk id="18" max="16383" man="1"/>
    <brk id="56" max="16383" man="1"/>
    <brk id="70" max="16383" man="1"/>
    <brk id="91" max="16383" man="1"/>
    <brk id="104" max="16383" man="1"/>
    <brk id="120" max="16383" man="1"/>
    <brk id="135" max="8" man="1"/>
    <brk id="14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82B55-2456-4E2F-824E-76A859FCA385}">
  <sheetPr>
    <pageSetUpPr fitToPage="1"/>
  </sheetPr>
  <dimension ref="A1:G243"/>
  <sheetViews>
    <sheetView view="pageBreakPreview" zoomScale="85" zoomScaleNormal="85" zoomScaleSheetLayoutView="85" workbookViewId="0">
      <pane ySplit="3" topLeftCell="A4" activePane="bottomLeft" state="frozen"/>
      <selection pane="bottomLeft" activeCell="A4" sqref="A4"/>
    </sheetView>
  </sheetViews>
  <sheetFormatPr defaultColWidth="9" defaultRowHeight="20.100000000000001" customHeight="1"/>
  <cols>
    <col min="1" max="1" width="23.6640625" style="327" customWidth="1"/>
    <col min="2" max="2" width="55.6640625" style="327" customWidth="1"/>
    <col min="3" max="3" width="4.109375" style="326" customWidth="1"/>
    <col min="4" max="4" width="15.6640625" style="325" customWidth="1"/>
    <col min="5" max="5" width="30.6640625" style="324" customWidth="1"/>
    <col min="6" max="16384" width="9" style="323"/>
  </cols>
  <sheetData>
    <row r="1" spans="1:7" ht="30" customHeight="1">
      <c r="A1" s="858" t="s">
        <v>901</v>
      </c>
      <c r="B1" s="858"/>
      <c r="C1" s="858"/>
      <c r="D1" s="858"/>
      <c r="E1" s="858"/>
    </row>
    <row r="2" spans="1:7" ht="9.9" customHeight="1">
      <c r="A2" s="479"/>
      <c r="B2" s="479"/>
      <c r="C2" s="478"/>
      <c r="D2" s="477"/>
    </row>
    <row r="3" spans="1:7" ht="20.100000000000001" customHeight="1">
      <c r="A3" s="476" t="s">
        <v>0</v>
      </c>
      <c r="B3" s="476" t="s">
        <v>1</v>
      </c>
      <c r="C3" s="859" t="s">
        <v>2</v>
      </c>
      <c r="D3" s="860"/>
      <c r="E3" s="475"/>
      <c r="F3" s="384"/>
      <c r="G3" s="384"/>
    </row>
    <row r="4" spans="1:7" ht="33.9" customHeight="1">
      <c r="A4" s="408" t="s">
        <v>900</v>
      </c>
      <c r="B4" s="413" t="s">
        <v>233</v>
      </c>
      <c r="C4" s="389" t="s">
        <v>15</v>
      </c>
      <c r="D4" s="452" t="s">
        <v>4</v>
      </c>
      <c r="E4" s="407"/>
      <c r="F4" s="384"/>
      <c r="G4" s="384"/>
    </row>
    <row r="5" spans="1:7" customFormat="1" ht="33.9" customHeight="1">
      <c r="A5" s="404" t="s">
        <v>899</v>
      </c>
      <c r="B5" s="404"/>
      <c r="C5" s="402" t="s">
        <v>15</v>
      </c>
      <c r="D5" s="474" t="s">
        <v>6</v>
      </c>
      <c r="E5" s="473"/>
      <c r="F5" s="393"/>
      <c r="G5" s="393"/>
    </row>
    <row r="6" spans="1:7" customFormat="1" ht="84.9" customHeight="1">
      <c r="A6" s="832" t="s">
        <v>898</v>
      </c>
      <c r="B6" s="386" t="s">
        <v>897</v>
      </c>
      <c r="C6" s="230" t="s">
        <v>15</v>
      </c>
      <c r="D6" s="229" t="s">
        <v>6</v>
      </c>
      <c r="E6" s="472"/>
      <c r="F6" s="393"/>
      <c r="G6" s="393"/>
    </row>
    <row r="7" spans="1:7" customFormat="1" ht="24.9" customHeight="1">
      <c r="A7" s="834"/>
      <c r="B7" s="376" t="s">
        <v>896</v>
      </c>
      <c r="C7" s="134" t="s">
        <v>15</v>
      </c>
      <c r="D7" s="135" t="s">
        <v>6</v>
      </c>
      <c r="E7" s="471"/>
      <c r="F7" s="393"/>
      <c r="G7" s="393"/>
    </row>
    <row r="8" spans="1:7" customFormat="1" ht="33.9" customHeight="1">
      <c r="A8" s="834"/>
      <c r="B8" s="341" t="s">
        <v>895</v>
      </c>
      <c r="C8" s="134" t="s">
        <v>15</v>
      </c>
      <c r="D8" s="135" t="s">
        <v>6</v>
      </c>
      <c r="E8" s="334"/>
      <c r="F8" s="393"/>
      <c r="G8" s="393"/>
    </row>
    <row r="9" spans="1:7" customFormat="1" ht="33.9" customHeight="1">
      <c r="A9" s="834"/>
      <c r="B9" s="341" t="s">
        <v>894</v>
      </c>
      <c r="C9" s="134" t="s">
        <v>15</v>
      </c>
      <c r="D9" s="135" t="s">
        <v>6</v>
      </c>
      <c r="E9" s="334"/>
      <c r="F9" s="393"/>
      <c r="G9" s="393"/>
    </row>
    <row r="10" spans="1:7" customFormat="1" ht="47.1" customHeight="1">
      <c r="A10" s="834"/>
      <c r="B10" s="341" t="s">
        <v>893</v>
      </c>
      <c r="C10" s="134" t="s">
        <v>15</v>
      </c>
      <c r="D10" s="135" t="s">
        <v>6</v>
      </c>
      <c r="E10" s="857" t="s">
        <v>892</v>
      </c>
      <c r="F10" s="393"/>
      <c r="G10" s="393"/>
    </row>
    <row r="11" spans="1:7" customFormat="1" ht="47.1" customHeight="1">
      <c r="A11" s="833"/>
      <c r="B11" s="470" t="s">
        <v>891</v>
      </c>
      <c r="C11" s="406" t="s">
        <v>15</v>
      </c>
      <c r="D11" s="469" t="s">
        <v>6</v>
      </c>
      <c r="E11" s="848"/>
      <c r="F11" s="393"/>
      <c r="G11" s="393"/>
    </row>
    <row r="12" spans="1:7" customFormat="1" ht="33.9" customHeight="1">
      <c r="A12" s="832" t="s">
        <v>890</v>
      </c>
      <c r="B12" s="391" t="s">
        <v>889</v>
      </c>
      <c r="C12" s="410" t="s">
        <v>24</v>
      </c>
      <c r="D12" s="436" t="s">
        <v>885</v>
      </c>
      <c r="E12" s="231"/>
      <c r="F12" s="393"/>
      <c r="G12" s="393"/>
    </row>
    <row r="13" spans="1:7" customFormat="1" ht="42.9" customHeight="1">
      <c r="A13" s="834"/>
      <c r="B13" s="391" t="s">
        <v>888</v>
      </c>
      <c r="C13" s="437" t="s">
        <v>24</v>
      </c>
      <c r="D13" s="436" t="s">
        <v>885</v>
      </c>
      <c r="E13" s="334"/>
      <c r="F13" s="393"/>
      <c r="G13" s="393"/>
    </row>
    <row r="14" spans="1:7" customFormat="1" ht="24.9" customHeight="1">
      <c r="A14" s="834"/>
      <c r="B14" s="391" t="s">
        <v>887</v>
      </c>
      <c r="C14" s="437" t="s">
        <v>24</v>
      </c>
      <c r="D14" s="436" t="s">
        <v>885</v>
      </c>
      <c r="E14" s="334"/>
      <c r="F14" s="393"/>
      <c r="G14" s="393"/>
    </row>
    <row r="15" spans="1:7" customFormat="1" ht="33.9" customHeight="1">
      <c r="A15" s="833"/>
      <c r="B15" s="390" t="s">
        <v>886</v>
      </c>
      <c r="C15" s="468" t="s">
        <v>24</v>
      </c>
      <c r="D15" s="467" t="s">
        <v>885</v>
      </c>
      <c r="E15" s="387"/>
      <c r="F15" s="393"/>
      <c r="G15" s="393"/>
    </row>
    <row r="16" spans="1:7" customFormat="1" ht="33.9" customHeight="1">
      <c r="A16" s="854" t="s">
        <v>731</v>
      </c>
      <c r="B16" s="408" t="s">
        <v>884</v>
      </c>
      <c r="C16" s="389" t="s">
        <v>24</v>
      </c>
      <c r="D16" s="466" t="s">
        <v>6</v>
      </c>
      <c r="E16" s="408"/>
      <c r="F16" s="393"/>
      <c r="G16" s="393"/>
    </row>
    <row r="17" spans="1:7" customFormat="1" ht="20.100000000000001" customHeight="1">
      <c r="A17" s="855"/>
      <c r="B17" s="465" t="s">
        <v>883</v>
      </c>
      <c r="C17" s="418" t="s">
        <v>24</v>
      </c>
      <c r="D17" s="464" t="s">
        <v>6</v>
      </c>
      <c r="E17" s="465"/>
      <c r="F17" s="393"/>
      <c r="G17" s="393"/>
    </row>
    <row r="18" spans="1:7" customFormat="1" ht="33.9" customHeight="1">
      <c r="A18" s="855"/>
      <c r="B18" s="465" t="s">
        <v>882</v>
      </c>
      <c r="C18" s="418" t="s">
        <v>24</v>
      </c>
      <c r="D18" s="464" t="s">
        <v>6</v>
      </c>
      <c r="E18" s="465"/>
      <c r="F18" s="393"/>
      <c r="G18" s="393"/>
    </row>
    <row r="19" spans="1:7" customFormat="1" ht="33.9" customHeight="1">
      <c r="A19" s="856"/>
      <c r="B19" s="390" t="s">
        <v>881</v>
      </c>
      <c r="C19" s="382" t="s">
        <v>24</v>
      </c>
      <c r="D19" s="352" t="s">
        <v>6</v>
      </c>
      <c r="E19" s="390"/>
      <c r="F19" s="393"/>
      <c r="G19" s="393"/>
    </row>
    <row r="20" spans="1:7" customFormat="1" ht="54.9" customHeight="1">
      <c r="A20" s="854" t="s">
        <v>730</v>
      </c>
      <c r="B20" s="463" t="s">
        <v>880</v>
      </c>
      <c r="C20" s="418" t="s">
        <v>24</v>
      </c>
      <c r="D20" s="464" t="s">
        <v>6</v>
      </c>
      <c r="E20" s="463"/>
      <c r="F20" s="393"/>
      <c r="G20" s="393"/>
    </row>
    <row r="21" spans="1:7" customFormat="1" ht="50.1" customHeight="1">
      <c r="A21" s="856"/>
      <c r="B21" s="390" t="s">
        <v>879</v>
      </c>
      <c r="C21" s="382" t="s">
        <v>24</v>
      </c>
      <c r="D21" s="352" t="s">
        <v>6</v>
      </c>
      <c r="E21" s="390"/>
      <c r="F21" s="393"/>
      <c r="G21" s="393"/>
    </row>
    <row r="22" spans="1:7" s="324" customFormat="1" ht="50.1" customHeight="1">
      <c r="A22" s="832" t="s">
        <v>878</v>
      </c>
      <c r="B22" s="462" t="s">
        <v>877</v>
      </c>
      <c r="C22" s="389" t="s">
        <v>15</v>
      </c>
      <c r="D22" s="461" t="s">
        <v>6</v>
      </c>
      <c r="E22" s="231"/>
      <c r="F22" s="409"/>
      <c r="G22" s="409"/>
    </row>
    <row r="23" spans="1:7" s="324" customFormat="1" ht="50.1" customHeight="1">
      <c r="A23" s="833"/>
      <c r="B23" s="383" t="s">
        <v>876</v>
      </c>
      <c r="C23" s="394" t="s">
        <v>15</v>
      </c>
      <c r="D23" s="460" t="s">
        <v>6</v>
      </c>
      <c r="E23" s="387"/>
      <c r="F23" s="409"/>
      <c r="G23" s="409"/>
    </row>
    <row r="24" spans="1:7" ht="33.9" customHeight="1">
      <c r="A24" s="847" t="s">
        <v>12</v>
      </c>
      <c r="B24" s="422" t="s">
        <v>875</v>
      </c>
      <c r="C24" s="459" t="s">
        <v>15</v>
      </c>
      <c r="D24" s="458" t="s">
        <v>3</v>
      </c>
      <c r="E24" s="438"/>
      <c r="F24" s="384"/>
      <c r="G24" s="384"/>
    </row>
    <row r="25" spans="1:7" ht="20.100000000000001" customHeight="1">
      <c r="A25" s="847"/>
      <c r="B25" s="391" t="s">
        <v>871</v>
      </c>
      <c r="C25" s="418" t="s">
        <v>15</v>
      </c>
      <c r="D25" s="454" t="s">
        <v>722</v>
      </c>
      <c r="E25" s="456"/>
      <c r="F25" s="384"/>
      <c r="G25" s="384"/>
    </row>
    <row r="26" spans="1:7" ht="20.100000000000001" customHeight="1">
      <c r="A26" s="847"/>
      <c r="B26" s="391" t="s">
        <v>870</v>
      </c>
      <c r="C26" s="455"/>
      <c r="D26" s="457"/>
      <c r="E26" s="416"/>
      <c r="F26" s="384"/>
      <c r="G26" s="384"/>
    </row>
    <row r="27" spans="1:7" ht="33.9" customHeight="1">
      <c r="A27" s="847"/>
      <c r="B27" s="391" t="s">
        <v>874</v>
      </c>
      <c r="C27" s="385" t="s">
        <v>15</v>
      </c>
      <c r="D27" s="457" t="s">
        <v>3</v>
      </c>
      <c r="E27" s="456"/>
      <c r="F27" s="384"/>
      <c r="G27" s="384"/>
    </row>
    <row r="28" spans="1:7" ht="158.4">
      <c r="A28" s="828"/>
      <c r="B28" s="396" t="s">
        <v>873</v>
      </c>
      <c r="C28" s="455" t="s">
        <v>15</v>
      </c>
      <c r="D28" s="454" t="s">
        <v>3</v>
      </c>
      <c r="E28" s="422" t="s">
        <v>867</v>
      </c>
      <c r="F28" s="384"/>
      <c r="G28" s="384"/>
    </row>
    <row r="29" spans="1:7" ht="36.75" customHeight="1">
      <c r="A29" s="846" t="s">
        <v>13</v>
      </c>
      <c r="B29" s="413" t="s">
        <v>872</v>
      </c>
      <c r="C29" s="389" t="s">
        <v>24</v>
      </c>
      <c r="D29" s="452" t="s">
        <v>3</v>
      </c>
      <c r="E29" s="407"/>
      <c r="F29" s="384"/>
      <c r="G29" s="384"/>
    </row>
    <row r="30" spans="1:7" ht="35.25" customHeight="1">
      <c r="A30" s="847"/>
      <c r="B30" s="391" t="s">
        <v>871</v>
      </c>
      <c r="C30" s="418" t="s">
        <v>24</v>
      </c>
      <c r="D30" s="417" t="s">
        <v>6</v>
      </c>
      <c r="E30" s="416"/>
      <c r="F30" s="384"/>
      <c r="G30" s="384"/>
    </row>
    <row r="31" spans="1:7" ht="35.25" customHeight="1">
      <c r="A31" s="847"/>
      <c r="B31" s="391" t="s">
        <v>870</v>
      </c>
      <c r="C31" s="455"/>
      <c r="D31" s="454"/>
      <c r="E31" s="451"/>
      <c r="F31" s="384"/>
      <c r="G31" s="384"/>
    </row>
    <row r="32" spans="1:7" ht="35.25" customHeight="1">
      <c r="A32" s="847"/>
      <c r="B32" s="391" t="s">
        <v>869</v>
      </c>
      <c r="C32" s="418" t="s">
        <v>24</v>
      </c>
      <c r="D32" s="417" t="s">
        <v>3</v>
      </c>
      <c r="E32" s="416"/>
      <c r="F32" s="384"/>
      <c r="G32" s="384"/>
    </row>
    <row r="33" spans="1:7" ht="158.4">
      <c r="A33" s="828"/>
      <c r="B33" s="383" t="s">
        <v>868</v>
      </c>
      <c r="C33" s="394" t="s">
        <v>15</v>
      </c>
      <c r="D33" s="453" t="s">
        <v>3</v>
      </c>
      <c r="E33" s="387" t="s">
        <v>867</v>
      </c>
      <c r="F33" s="384"/>
      <c r="G33" s="384"/>
    </row>
    <row r="34" spans="1:7" ht="131.25" customHeight="1">
      <c r="A34" s="846" t="s">
        <v>19</v>
      </c>
      <c r="B34" s="413" t="s">
        <v>234</v>
      </c>
      <c r="C34" s="389" t="s">
        <v>15</v>
      </c>
      <c r="D34" s="452" t="s">
        <v>6</v>
      </c>
      <c r="E34" s="407"/>
      <c r="F34" s="384"/>
      <c r="G34" s="384"/>
    </row>
    <row r="35" spans="1:7" ht="58.95" customHeight="1">
      <c r="A35" s="847"/>
      <c r="B35" s="391" t="s">
        <v>866</v>
      </c>
      <c r="C35" s="418" t="s">
        <v>15</v>
      </c>
      <c r="D35" s="417" t="s">
        <v>6</v>
      </c>
      <c r="E35" s="416"/>
      <c r="F35" s="384"/>
      <c r="G35" s="384"/>
    </row>
    <row r="36" spans="1:7" ht="50.1" customHeight="1">
      <c r="A36" s="847"/>
      <c r="B36" s="396" t="s">
        <v>865</v>
      </c>
      <c r="C36" s="418" t="s">
        <v>15</v>
      </c>
      <c r="D36" s="417" t="s">
        <v>6</v>
      </c>
      <c r="E36" s="451"/>
      <c r="F36" s="384"/>
      <c r="G36" s="384"/>
    </row>
    <row r="37" spans="1:7" ht="50.1" customHeight="1">
      <c r="A37" s="847"/>
      <c r="B37" s="396" t="s">
        <v>864</v>
      </c>
      <c r="C37" s="418" t="s">
        <v>15</v>
      </c>
      <c r="D37" s="417" t="s">
        <v>6</v>
      </c>
      <c r="E37" s="451"/>
      <c r="F37" s="384"/>
      <c r="G37" s="384"/>
    </row>
    <row r="38" spans="1:7" ht="24.9" customHeight="1">
      <c r="A38" s="848"/>
      <c r="B38" s="383" t="s">
        <v>235</v>
      </c>
      <c r="C38" s="382" t="s">
        <v>15</v>
      </c>
      <c r="D38" s="415" t="s">
        <v>6</v>
      </c>
      <c r="E38" s="414"/>
      <c r="F38" s="384"/>
      <c r="G38" s="384"/>
    </row>
    <row r="39" spans="1:7" ht="24.9" customHeight="1">
      <c r="A39" s="846" t="s">
        <v>7</v>
      </c>
      <c r="B39" s="408" t="s">
        <v>863</v>
      </c>
      <c r="C39" s="132" t="s">
        <v>15</v>
      </c>
      <c r="D39" s="133" t="s">
        <v>6</v>
      </c>
      <c r="E39" s="450"/>
      <c r="F39" s="384"/>
      <c r="G39" s="384"/>
    </row>
    <row r="40" spans="1:7" ht="33.9" customHeight="1">
      <c r="A40" s="848"/>
      <c r="B40" s="383" t="s">
        <v>862</v>
      </c>
      <c r="C40" s="138" t="s">
        <v>15</v>
      </c>
      <c r="D40" s="139" t="s">
        <v>8</v>
      </c>
      <c r="E40" s="449"/>
      <c r="F40" s="384"/>
      <c r="G40" s="384"/>
    </row>
    <row r="41" spans="1:7" ht="21" customHeight="1">
      <c r="A41" s="846" t="s">
        <v>236</v>
      </c>
      <c r="B41" s="427" t="s">
        <v>861</v>
      </c>
      <c r="C41" s="426" t="s">
        <v>15</v>
      </c>
      <c r="D41" s="425" t="s">
        <v>6</v>
      </c>
      <c r="E41" s="424"/>
      <c r="F41" s="384"/>
      <c r="G41" s="384"/>
    </row>
    <row r="42" spans="1:7" ht="66">
      <c r="A42" s="847"/>
      <c r="B42" s="391" t="s">
        <v>860</v>
      </c>
      <c r="C42" s="418" t="s">
        <v>15</v>
      </c>
      <c r="D42" s="417" t="s">
        <v>6</v>
      </c>
      <c r="E42" s="416"/>
      <c r="F42" s="384"/>
      <c r="G42" s="384"/>
    </row>
    <row r="43" spans="1:7" ht="24.9" customHeight="1">
      <c r="A43" s="848"/>
      <c r="B43" s="383" t="s">
        <v>859</v>
      </c>
      <c r="C43" s="382" t="s">
        <v>15</v>
      </c>
      <c r="D43" s="415" t="s">
        <v>6</v>
      </c>
      <c r="E43" s="329"/>
      <c r="F43" s="384"/>
      <c r="G43" s="384"/>
    </row>
    <row r="44" spans="1:7" ht="33.9" customHeight="1">
      <c r="A44" s="847" t="s">
        <v>5</v>
      </c>
      <c r="B44" s="448" t="s">
        <v>858</v>
      </c>
      <c r="C44" s="136" t="s">
        <v>15</v>
      </c>
      <c r="D44" s="137" t="s">
        <v>6</v>
      </c>
      <c r="E44" s="447" t="s">
        <v>857</v>
      </c>
      <c r="F44" s="384"/>
      <c r="G44" s="384"/>
    </row>
    <row r="45" spans="1:7" ht="72.75" customHeight="1">
      <c r="A45" s="847"/>
      <c r="B45" s="340" t="s">
        <v>856</v>
      </c>
      <c r="C45" s="134" t="s">
        <v>15</v>
      </c>
      <c r="D45" s="135" t="s">
        <v>6</v>
      </c>
      <c r="E45" s="445"/>
      <c r="F45" s="384"/>
      <c r="G45" s="384"/>
    </row>
    <row r="46" spans="1:7" ht="24.9" customHeight="1">
      <c r="A46" s="847"/>
      <c r="B46" s="446" t="s">
        <v>14</v>
      </c>
      <c r="C46" s="134" t="s">
        <v>15</v>
      </c>
      <c r="D46" s="135" t="s">
        <v>6</v>
      </c>
      <c r="E46" s="445"/>
      <c r="F46" s="384"/>
      <c r="G46" s="384"/>
    </row>
    <row r="47" spans="1:7" ht="24.9" customHeight="1">
      <c r="A47" s="847"/>
      <c r="B47" s="391" t="s">
        <v>237</v>
      </c>
      <c r="C47" s="136" t="s">
        <v>15</v>
      </c>
      <c r="D47" s="137" t="s">
        <v>6</v>
      </c>
      <c r="E47" s="442"/>
      <c r="F47" s="384"/>
      <c r="G47" s="384"/>
    </row>
    <row r="48" spans="1:7" ht="99.9" customHeight="1">
      <c r="A48" s="847"/>
      <c r="B48" s="391" t="s">
        <v>855</v>
      </c>
      <c r="C48" s="134" t="s">
        <v>15</v>
      </c>
      <c r="D48" s="135" t="s">
        <v>6</v>
      </c>
      <c r="E48" s="442"/>
      <c r="F48" s="384"/>
      <c r="G48" s="384"/>
    </row>
    <row r="49" spans="1:7" ht="60" customHeight="1">
      <c r="A49" s="847"/>
      <c r="B49" s="444" t="s">
        <v>854</v>
      </c>
      <c r="C49" s="134" t="s">
        <v>15</v>
      </c>
      <c r="D49" s="135" t="s">
        <v>6</v>
      </c>
      <c r="E49" s="442"/>
      <c r="F49" s="384"/>
      <c r="G49" s="384"/>
    </row>
    <row r="50" spans="1:7" ht="50.1" customHeight="1">
      <c r="A50" s="847"/>
      <c r="B50" s="396" t="s">
        <v>853</v>
      </c>
      <c r="C50" s="134" t="s">
        <v>15</v>
      </c>
      <c r="D50" s="135" t="s">
        <v>6</v>
      </c>
      <c r="E50" s="442"/>
      <c r="F50" s="384"/>
      <c r="G50" s="384"/>
    </row>
    <row r="51" spans="1:7" ht="60" customHeight="1">
      <c r="A51" s="847"/>
      <c r="B51" s="396" t="s">
        <v>852</v>
      </c>
      <c r="C51" s="134" t="s">
        <v>15</v>
      </c>
      <c r="D51" s="135" t="s">
        <v>6</v>
      </c>
      <c r="E51" s="442"/>
      <c r="F51" s="384"/>
      <c r="G51" s="384"/>
    </row>
    <row r="52" spans="1:7" ht="50.1" customHeight="1">
      <c r="A52" s="847"/>
      <c r="B52" s="396" t="s">
        <v>851</v>
      </c>
      <c r="C52" s="134" t="s">
        <v>15</v>
      </c>
      <c r="D52" s="135" t="s">
        <v>6</v>
      </c>
      <c r="E52" s="442"/>
      <c r="F52" s="384"/>
      <c r="G52" s="384"/>
    </row>
    <row r="53" spans="1:7" ht="60" customHeight="1">
      <c r="A53" s="847"/>
      <c r="B53" s="396" t="s">
        <v>850</v>
      </c>
      <c r="C53" s="134" t="s">
        <v>15</v>
      </c>
      <c r="D53" s="135" t="s">
        <v>6</v>
      </c>
      <c r="E53" s="442"/>
      <c r="F53" s="384"/>
      <c r="G53" s="384"/>
    </row>
    <row r="54" spans="1:7" ht="20.100000000000001" customHeight="1">
      <c r="A54" s="847"/>
      <c r="B54" s="396" t="s">
        <v>849</v>
      </c>
      <c r="C54" s="385" t="s">
        <v>15</v>
      </c>
      <c r="D54" s="443" t="s">
        <v>6</v>
      </c>
      <c r="E54" s="442"/>
      <c r="F54" s="384"/>
      <c r="G54" s="384"/>
    </row>
    <row r="55" spans="1:7" ht="20.100000000000001" customHeight="1">
      <c r="A55" s="847"/>
      <c r="B55" s="341" t="s">
        <v>848</v>
      </c>
      <c r="C55" s="418" t="s">
        <v>15</v>
      </c>
      <c r="D55" s="417" t="s">
        <v>6</v>
      </c>
      <c r="E55" s="441"/>
      <c r="F55" s="384"/>
      <c r="G55" s="384"/>
    </row>
    <row r="56" spans="1:7" ht="20.100000000000001" customHeight="1">
      <c r="A56" s="847"/>
      <c r="B56" s="341" t="s">
        <v>847</v>
      </c>
      <c r="C56" s="418" t="s">
        <v>15</v>
      </c>
      <c r="D56" s="417" t="s">
        <v>6</v>
      </c>
      <c r="E56" s="441"/>
      <c r="F56" s="384"/>
      <c r="G56" s="384"/>
    </row>
    <row r="57" spans="1:7" ht="20.100000000000001" customHeight="1">
      <c r="A57" s="847"/>
      <c r="B57" s="373" t="s">
        <v>846</v>
      </c>
      <c r="C57" s="418" t="s">
        <v>15</v>
      </c>
      <c r="D57" s="417" t="s">
        <v>6</v>
      </c>
      <c r="E57" s="440"/>
      <c r="F57" s="384"/>
      <c r="G57" s="384"/>
    </row>
    <row r="58" spans="1:7" ht="24.9" customHeight="1">
      <c r="A58" s="847"/>
      <c r="B58" s="391" t="s">
        <v>238</v>
      </c>
      <c r="C58" s="418" t="s">
        <v>15</v>
      </c>
      <c r="D58" s="417" t="s">
        <v>6</v>
      </c>
      <c r="E58" s="416"/>
      <c r="F58" s="384"/>
      <c r="G58" s="384"/>
    </row>
    <row r="59" spans="1:7" ht="24.9" customHeight="1">
      <c r="A59" s="848"/>
      <c r="B59" s="383" t="s">
        <v>845</v>
      </c>
      <c r="C59" s="382" t="s">
        <v>15</v>
      </c>
      <c r="D59" s="415" t="s">
        <v>6</v>
      </c>
      <c r="E59" s="329"/>
      <c r="F59" s="384"/>
      <c r="G59" s="384"/>
    </row>
    <row r="60" spans="1:7" ht="50.1" customHeight="1">
      <c r="A60" s="846" t="s">
        <v>9</v>
      </c>
      <c r="B60" s="413" t="s">
        <v>844</v>
      </c>
      <c r="C60" s="426" t="s">
        <v>15</v>
      </c>
      <c r="D60" s="425" t="s">
        <v>6</v>
      </c>
      <c r="E60" s="231"/>
      <c r="F60" s="384"/>
      <c r="G60" s="384"/>
    </row>
    <row r="61" spans="1:7" ht="50.1" customHeight="1">
      <c r="A61" s="848"/>
      <c r="B61" s="411" t="s">
        <v>843</v>
      </c>
      <c r="C61" s="382" t="s">
        <v>15</v>
      </c>
      <c r="D61" s="439" t="s">
        <v>6</v>
      </c>
      <c r="E61" s="438"/>
      <c r="F61" s="384"/>
      <c r="G61" s="384"/>
    </row>
    <row r="62" spans="1:7" customFormat="1" ht="50.1" customHeight="1">
      <c r="A62" s="846" t="s">
        <v>842</v>
      </c>
      <c r="B62" s="386" t="s">
        <v>841</v>
      </c>
      <c r="C62" s="412" t="s">
        <v>24</v>
      </c>
      <c r="D62" s="432" t="s">
        <v>768</v>
      </c>
      <c r="E62" s="231"/>
      <c r="F62" s="393"/>
      <c r="G62" s="393"/>
    </row>
    <row r="63" spans="1:7" customFormat="1" ht="50.1" customHeight="1">
      <c r="A63" s="847"/>
      <c r="B63" s="391" t="s">
        <v>840</v>
      </c>
      <c r="C63" s="437" t="s">
        <v>24</v>
      </c>
      <c r="D63" s="436" t="s">
        <v>720</v>
      </c>
      <c r="E63" s="334"/>
      <c r="F63" s="393"/>
      <c r="G63" s="393"/>
    </row>
    <row r="64" spans="1:7" customFormat="1" ht="50.1" customHeight="1">
      <c r="A64" s="847"/>
      <c r="B64" s="396" t="s">
        <v>839</v>
      </c>
      <c r="C64" s="435" t="s">
        <v>24</v>
      </c>
      <c r="D64" s="434" t="s">
        <v>722</v>
      </c>
      <c r="E64" s="226"/>
      <c r="F64" s="393"/>
      <c r="G64" s="393"/>
    </row>
    <row r="65" spans="1:7" s="1" customFormat="1" ht="50.1" customHeight="1">
      <c r="A65" s="848"/>
      <c r="B65" s="383" t="s">
        <v>838</v>
      </c>
      <c r="C65" s="138" t="s">
        <v>15</v>
      </c>
      <c r="D65" s="139" t="s">
        <v>591</v>
      </c>
      <c r="E65" s="433"/>
      <c r="F65" s="423"/>
      <c r="G65" s="423"/>
    </row>
    <row r="66" spans="1:7" customFormat="1" ht="45" customHeight="1">
      <c r="A66" s="846" t="s">
        <v>837</v>
      </c>
      <c r="B66" s="427" t="s">
        <v>836</v>
      </c>
      <c r="C66" s="412" t="s">
        <v>24</v>
      </c>
      <c r="D66" s="432" t="s">
        <v>768</v>
      </c>
      <c r="E66" s="392"/>
      <c r="F66" s="393"/>
      <c r="G66" s="393"/>
    </row>
    <row r="67" spans="1:7" customFormat="1" ht="45" customHeight="1">
      <c r="A67" s="848"/>
      <c r="B67" s="431" t="s">
        <v>835</v>
      </c>
      <c r="C67" s="138" t="s">
        <v>15</v>
      </c>
      <c r="D67" s="139" t="s">
        <v>591</v>
      </c>
      <c r="E67" s="329"/>
      <c r="F67" s="393"/>
      <c r="G67" s="393"/>
    </row>
    <row r="68" spans="1:7" ht="20.100000000000001" customHeight="1">
      <c r="A68" s="846" t="s">
        <v>834</v>
      </c>
      <c r="B68" s="832" t="s">
        <v>833</v>
      </c>
      <c r="C68" s="840" t="s">
        <v>15</v>
      </c>
      <c r="D68" s="850" t="s">
        <v>6</v>
      </c>
      <c r="E68" s="852"/>
      <c r="F68" s="384"/>
      <c r="G68" s="384"/>
    </row>
    <row r="69" spans="1:7" ht="20.100000000000001" customHeight="1">
      <c r="A69" s="847"/>
      <c r="B69" s="849"/>
      <c r="C69" s="841"/>
      <c r="D69" s="851"/>
      <c r="E69" s="853"/>
      <c r="F69" s="384"/>
      <c r="G69" s="384"/>
    </row>
    <row r="70" spans="1:7" ht="45" customHeight="1">
      <c r="A70" s="847"/>
      <c r="B70" s="391" t="s">
        <v>832</v>
      </c>
      <c r="C70" s="418" t="s">
        <v>15</v>
      </c>
      <c r="D70" s="417" t="s">
        <v>6</v>
      </c>
      <c r="E70" s="416"/>
      <c r="F70" s="384"/>
      <c r="G70" s="384"/>
    </row>
    <row r="71" spans="1:7" ht="99.9" customHeight="1">
      <c r="A71" s="848"/>
      <c r="B71" s="383" t="s">
        <v>825</v>
      </c>
      <c r="C71" s="382" t="s">
        <v>15</v>
      </c>
      <c r="D71" s="417" t="s">
        <v>6</v>
      </c>
      <c r="E71" s="430" t="s">
        <v>824</v>
      </c>
      <c r="F71" s="384"/>
      <c r="G71" s="384"/>
    </row>
    <row r="72" spans="1:7" ht="19.5" customHeight="1">
      <c r="A72" s="846" t="s">
        <v>831</v>
      </c>
      <c r="B72" s="832" t="s">
        <v>830</v>
      </c>
      <c r="C72" s="840" t="s">
        <v>15</v>
      </c>
      <c r="D72" s="850" t="s">
        <v>6</v>
      </c>
      <c r="E72" s="852"/>
      <c r="F72" s="384"/>
      <c r="G72" s="384"/>
    </row>
    <row r="73" spans="1:7" ht="21.6" customHeight="1">
      <c r="A73" s="847"/>
      <c r="B73" s="849"/>
      <c r="C73" s="841"/>
      <c r="D73" s="851"/>
      <c r="E73" s="853"/>
      <c r="F73" s="384"/>
      <c r="G73" s="384"/>
    </row>
    <row r="74" spans="1:7" ht="90" customHeight="1">
      <c r="A74" s="847"/>
      <c r="B74" s="391" t="s">
        <v>829</v>
      </c>
      <c r="C74" s="418" t="s">
        <v>15</v>
      </c>
      <c r="D74" s="417" t="s">
        <v>6</v>
      </c>
      <c r="E74" s="416"/>
      <c r="F74" s="384"/>
      <c r="G74" s="384"/>
    </row>
    <row r="75" spans="1:7" ht="99.9" customHeight="1">
      <c r="A75" s="848"/>
      <c r="B75" s="383" t="s">
        <v>825</v>
      </c>
      <c r="C75" s="382" t="s">
        <v>15</v>
      </c>
      <c r="D75" s="415" t="s">
        <v>6</v>
      </c>
      <c r="E75" s="430" t="s">
        <v>824</v>
      </c>
      <c r="F75" s="384"/>
      <c r="G75" s="384"/>
    </row>
    <row r="76" spans="1:7" ht="24.9" customHeight="1">
      <c r="A76" s="846" t="s">
        <v>828</v>
      </c>
      <c r="B76" s="832" t="s">
        <v>827</v>
      </c>
      <c r="C76" s="840" t="s">
        <v>15</v>
      </c>
      <c r="D76" s="850" t="s">
        <v>6</v>
      </c>
      <c r="E76" s="852"/>
      <c r="F76" s="384"/>
      <c r="G76" s="384"/>
    </row>
    <row r="77" spans="1:7" ht="24.9" customHeight="1">
      <c r="A77" s="847"/>
      <c r="B77" s="849"/>
      <c r="C77" s="841"/>
      <c r="D77" s="851"/>
      <c r="E77" s="853"/>
      <c r="F77" s="384"/>
      <c r="G77" s="384"/>
    </row>
    <row r="78" spans="1:7" ht="20.100000000000001" customHeight="1">
      <c r="A78" s="847"/>
      <c r="B78" s="391" t="s">
        <v>826</v>
      </c>
      <c r="C78" s="418" t="s">
        <v>15</v>
      </c>
      <c r="D78" s="417" t="s">
        <v>6</v>
      </c>
      <c r="E78" s="416"/>
      <c r="F78" s="384"/>
      <c r="G78" s="384"/>
    </row>
    <row r="79" spans="1:7" ht="99.9" customHeight="1">
      <c r="A79" s="848"/>
      <c r="B79" s="383" t="s">
        <v>825</v>
      </c>
      <c r="C79" s="382" t="s">
        <v>15</v>
      </c>
      <c r="D79" s="415" t="s">
        <v>6</v>
      </c>
      <c r="E79" s="383" t="s">
        <v>824</v>
      </c>
      <c r="F79" s="384"/>
      <c r="G79" s="384"/>
    </row>
    <row r="80" spans="1:7" ht="17.100000000000001" customHeight="1">
      <c r="A80" s="846" t="s">
        <v>823</v>
      </c>
      <c r="B80" s="832" t="s">
        <v>822</v>
      </c>
      <c r="C80" s="840" t="s">
        <v>15</v>
      </c>
      <c r="D80" s="850" t="s">
        <v>6</v>
      </c>
      <c r="E80" s="852"/>
      <c r="F80" s="384"/>
      <c r="G80" s="384"/>
    </row>
    <row r="81" spans="1:7" ht="17.100000000000001" customHeight="1">
      <c r="A81" s="847"/>
      <c r="B81" s="849"/>
      <c r="C81" s="841"/>
      <c r="D81" s="851"/>
      <c r="E81" s="853"/>
      <c r="F81" s="384"/>
      <c r="G81" s="384"/>
    </row>
    <row r="82" spans="1:7" ht="196.5" customHeight="1">
      <c r="A82" s="848"/>
      <c r="B82" s="383" t="s">
        <v>821</v>
      </c>
      <c r="C82" s="382" t="s">
        <v>15</v>
      </c>
      <c r="D82" s="415" t="s">
        <v>6</v>
      </c>
      <c r="E82" s="414"/>
      <c r="F82" s="384"/>
      <c r="G82" s="384"/>
    </row>
    <row r="83" spans="1:7" s="428" customFormat="1" ht="60" customHeight="1">
      <c r="A83" s="404" t="s">
        <v>820</v>
      </c>
      <c r="B83" s="404" t="s">
        <v>819</v>
      </c>
      <c r="C83" s="420" t="s">
        <v>24</v>
      </c>
      <c r="D83" s="429" t="s">
        <v>8</v>
      </c>
      <c r="E83" s="400" t="s">
        <v>818</v>
      </c>
      <c r="F83" s="393"/>
      <c r="G83" s="393"/>
    </row>
    <row r="84" spans="1:7" ht="20.100000000000001" customHeight="1">
      <c r="A84" s="846" t="s">
        <v>10</v>
      </c>
      <c r="B84" s="427" t="s">
        <v>239</v>
      </c>
      <c r="C84" s="426" t="s">
        <v>15</v>
      </c>
      <c r="D84" s="425" t="s">
        <v>6</v>
      </c>
      <c r="E84" s="424"/>
      <c r="F84" s="384"/>
      <c r="G84" s="384"/>
    </row>
    <row r="85" spans="1:7" ht="50.1" customHeight="1">
      <c r="A85" s="847"/>
      <c r="B85" s="391" t="s">
        <v>817</v>
      </c>
      <c r="C85" s="418" t="s">
        <v>15</v>
      </c>
      <c r="D85" s="417" t="s">
        <v>6</v>
      </c>
      <c r="E85" s="416"/>
      <c r="F85" s="384"/>
      <c r="G85" s="384"/>
    </row>
    <row r="86" spans="1:7" ht="75" customHeight="1">
      <c r="A86" s="847"/>
      <c r="B86" s="391" t="s">
        <v>816</v>
      </c>
      <c r="C86" s="418" t="s">
        <v>15</v>
      </c>
      <c r="D86" s="417" t="s">
        <v>6</v>
      </c>
      <c r="E86" s="334"/>
      <c r="F86" s="384"/>
      <c r="G86" s="384"/>
    </row>
    <row r="87" spans="1:7" ht="50.1" customHeight="1">
      <c r="A87" s="847"/>
      <c r="B87" s="391" t="s">
        <v>815</v>
      </c>
      <c r="C87" s="418" t="s">
        <v>15</v>
      </c>
      <c r="D87" s="417" t="s">
        <v>6</v>
      </c>
      <c r="E87" s="334"/>
      <c r="F87" s="384"/>
      <c r="G87" s="384"/>
    </row>
    <row r="88" spans="1:7" ht="20.100000000000001" customHeight="1">
      <c r="A88" s="848"/>
      <c r="B88" s="383" t="s">
        <v>814</v>
      </c>
      <c r="C88" s="382" t="s">
        <v>15</v>
      </c>
      <c r="D88" s="415" t="s">
        <v>6</v>
      </c>
      <c r="E88" s="329"/>
      <c r="F88" s="384"/>
      <c r="G88" s="384"/>
    </row>
    <row r="89" spans="1:7" ht="33.9" customHeight="1">
      <c r="A89" s="839" t="s">
        <v>16</v>
      </c>
      <c r="B89" s="413" t="s">
        <v>810</v>
      </c>
      <c r="C89" s="389" t="s">
        <v>24</v>
      </c>
      <c r="D89" s="229" t="s">
        <v>6</v>
      </c>
      <c r="E89" s="231"/>
      <c r="F89" s="384"/>
      <c r="G89" s="384"/>
    </row>
    <row r="90" spans="1:7" ht="72.900000000000006" customHeight="1">
      <c r="A90" s="827"/>
      <c r="B90" s="391" t="s">
        <v>813</v>
      </c>
      <c r="C90" s="418" t="s">
        <v>24</v>
      </c>
      <c r="D90" s="135" t="s">
        <v>6</v>
      </c>
      <c r="E90" s="334"/>
      <c r="F90" s="384"/>
      <c r="G90" s="384"/>
    </row>
    <row r="91" spans="1:7" customFormat="1" ht="32.1" customHeight="1">
      <c r="A91" s="827"/>
      <c r="B91" s="373" t="s">
        <v>812</v>
      </c>
      <c r="C91" s="228" t="s">
        <v>24</v>
      </c>
      <c r="D91" s="227" t="s">
        <v>8</v>
      </c>
      <c r="E91" s="226"/>
      <c r="F91" s="423"/>
      <c r="G91" s="393"/>
    </row>
    <row r="92" spans="1:7" ht="32.1" customHeight="1">
      <c r="A92" s="828"/>
      <c r="B92" s="383" t="s">
        <v>811</v>
      </c>
      <c r="C92" s="382" t="s">
        <v>24</v>
      </c>
      <c r="D92" s="139" t="s">
        <v>6</v>
      </c>
      <c r="E92" s="329"/>
      <c r="F92" s="384"/>
      <c r="G92" s="384"/>
    </row>
    <row r="93" spans="1:7" ht="32.1" customHeight="1">
      <c r="A93" s="839" t="s">
        <v>726</v>
      </c>
      <c r="B93" s="413" t="s">
        <v>810</v>
      </c>
      <c r="C93" s="389" t="s">
        <v>15</v>
      </c>
      <c r="D93" s="229" t="s">
        <v>6</v>
      </c>
      <c r="E93" s="231"/>
      <c r="F93" s="384"/>
      <c r="G93" s="384"/>
    </row>
    <row r="94" spans="1:7" ht="72.900000000000006" customHeight="1">
      <c r="A94" s="827"/>
      <c r="B94" s="391" t="s">
        <v>809</v>
      </c>
      <c r="C94" s="418" t="s">
        <v>15</v>
      </c>
      <c r="D94" s="135" t="s">
        <v>6</v>
      </c>
      <c r="E94" s="334"/>
      <c r="F94" s="384"/>
      <c r="G94" s="384"/>
    </row>
    <row r="95" spans="1:7" ht="32.1" customHeight="1">
      <c r="A95" s="827"/>
      <c r="B95" s="391" t="s">
        <v>808</v>
      </c>
      <c r="C95" s="418" t="s">
        <v>15</v>
      </c>
      <c r="D95" s="135" t="s">
        <v>8</v>
      </c>
      <c r="E95" s="334"/>
      <c r="F95" s="384"/>
      <c r="G95" s="384"/>
    </row>
    <row r="96" spans="1:7" ht="32.1" customHeight="1">
      <c r="A96" s="827"/>
      <c r="B96" s="391" t="s">
        <v>807</v>
      </c>
      <c r="C96" s="418" t="s">
        <v>15</v>
      </c>
      <c r="D96" s="135" t="s">
        <v>6</v>
      </c>
      <c r="E96" s="334"/>
      <c r="F96" s="384"/>
      <c r="G96" s="384"/>
    </row>
    <row r="97" spans="1:7" ht="32.1" customHeight="1">
      <c r="A97" s="827"/>
      <c r="B97" s="396" t="s">
        <v>806</v>
      </c>
      <c r="C97" s="385" t="s">
        <v>15</v>
      </c>
      <c r="D97" s="227" t="s">
        <v>8</v>
      </c>
      <c r="E97" s="226"/>
      <c r="F97" s="384"/>
      <c r="G97" s="384"/>
    </row>
    <row r="98" spans="1:7" ht="32.1" customHeight="1">
      <c r="A98" s="828"/>
      <c r="B98" s="383" t="s">
        <v>805</v>
      </c>
      <c r="C98" s="382" t="s">
        <v>15</v>
      </c>
      <c r="D98" s="139" t="s">
        <v>6</v>
      </c>
      <c r="E98" s="329"/>
      <c r="F98" s="384"/>
      <c r="G98" s="384"/>
    </row>
    <row r="99" spans="1:7" customFormat="1" ht="50.1" customHeight="1">
      <c r="A99" s="846" t="s">
        <v>804</v>
      </c>
      <c r="B99" s="413" t="s">
        <v>799</v>
      </c>
      <c r="C99" s="389" t="s">
        <v>24</v>
      </c>
      <c r="D99" s="354" t="s">
        <v>720</v>
      </c>
      <c r="E99" s="231"/>
      <c r="F99" s="393"/>
      <c r="G99" s="393"/>
    </row>
    <row r="100" spans="1:7" customFormat="1" ht="60" customHeight="1">
      <c r="A100" s="847"/>
      <c r="B100" s="391" t="s">
        <v>803</v>
      </c>
      <c r="C100" s="418" t="s">
        <v>24</v>
      </c>
      <c r="D100" s="345" t="s">
        <v>720</v>
      </c>
      <c r="E100" s="334"/>
      <c r="F100" s="393"/>
      <c r="G100" s="393"/>
    </row>
    <row r="101" spans="1:7" customFormat="1" ht="50.1" customHeight="1">
      <c r="A101" s="847"/>
      <c r="B101" s="391" t="s">
        <v>802</v>
      </c>
      <c r="C101" s="418" t="s">
        <v>24</v>
      </c>
      <c r="D101" s="345" t="s">
        <v>768</v>
      </c>
      <c r="E101" s="334"/>
      <c r="F101" s="393"/>
      <c r="G101" s="393"/>
    </row>
    <row r="102" spans="1:7" customFormat="1" ht="60" customHeight="1">
      <c r="A102" s="848"/>
      <c r="B102" s="383" t="s">
        <v>801</v>
      </c>
      <c r="C102" s="382" t="s">
        <v>24</v>
      </c>
      <c r="D102" s="352" t="s">
        <v>768</v>
      </c>
      <c r="E102" s="329"/>
      <c r="F102" s="393"/>
      <c r="G102" s="393"/>
    </row>
    <row r="103" spans="1:7" customFormat="1" ht="50.1" customHeight="1">
      <c r="A103" s="846" t="s">
        <v>800</v>
      </c>
      <c r="B103" s="413" t="s">
        <v>799</v>
      </c>
      <c r="C103" s="389" t="s">
        <v>24</v>
      </c>
      <c r="D103" s="354" t="s">
        <v>722</v>
      </c>
      <c r="E103" s="231"/>
      <c r="F103" s="393"/>
      <c r="G103" s="393"/>
    </row>
    <row r="104" spans="1:7" customFormat="1" ht="60" customHeight="1">
      <c r="A104" s="847"/>
      <c r="B104" s="391" t="s">
        <v>798</v>
      </c>
      <c r="C104" s="418" t="s">
        <v>24</v>
      </c>
      <c r="D104" s="345" t="s">
        <v>722</v>
      </c>
      <c r="E104" s="334"/>
      <c r="F104" s="393"/>
      <c r="G104" s="393"/>
    </row>
    <row r="105" spans="1:7" customFormat="1" ht="50.1" customHeight="1">
      <c r="A105" s="847"/>
      <c r="B105" s="391" t="s">
        <v>797</v>
      </c>
      <c r="C105" s="418" t="s">
        <v>24</v>
      </c>
      <c r="D105" s="345" t="s">
        <v>729</v>
      </c>
      <c r="E105" s="334"/>
      <c r="F105" s="393"/>
      <c r="G105" s="393"/>
    </row>
    <row r="106" spans="1:7" customFormat="1" ht="60" customHeight="1">
      <c r="A106" s="848"/>
      <c r="B106" s="383" t="s">
        <v>796</v>
      </c>
      <c r="C106" s="382" t="s">
        <v>24</v>
      </c>
      <c r="D106" s="352" t="s">
        <v>729</v>
      </c>
      <c r="E106" s="329"/>
      <c r="F106" s="393"/>
      <c r="G106" s="393"/>
    </row>
    <row r="107" spans="1:7" s="324" customFormat="1" ht="72.900000000000006" customHeight="1">
      <c r="A107" s="846" t="s">
        <v>590</v>
      </c>
      <c r="B107" s="413" t="s">
        <v>795</v>
      </c>
      <c r="C107" s="412" t="s">
        <v>15</v>
      </c>
      <c r="D107" s="349" t="s">
        <v>8</v>
      </c>
      <c r="E107" s="231"/>
      <c r="F107" s="409"/>
      <c r="G107" s="409"/>
    </row>
    <row r="108" spans="1:7" s="324" customFormat="1" ht="33.9" customHeight="1">
      <c r="A108" s="847"/>
      <c r="B108" s="411" t="s">
        <v>791</v>
      </c>
      <c r="C108" s="410" t="s">
        <v>15</v>
      </c>
      <c r="D108" s="374" t="s">
        <v>8</v>
      </c>
      <c r="E108" s="347"/>
      <c r="F108" s="409"/>
      <c r="G108" s="409"/>
    </row>
    <row r="109" spans="1:7" s="324" customFormat="1" ht="33.9" customHeight="1">
      <c r="A109" s="847"/>
      <c r="B109" s="411" t="s">
        <v>794</v>
      </c>
      <c r="C109" s="410" t="s">
        <v>15</v>
      </c>
      <c r="D109" s="374" t="s">
        <v>8</v>
      </c>
      <c r="E109" s="347"/>
      <c r="F109" s="409"/>
      <c r="G109" s="409"/>
    </row>
    <row r="110" spans="1:7" s="324" customFormat="1" ht="86.25" customHeight="1">
      <c r="A110" s="846" t="s">
        <v>793</v>
      </c>
      <c r="B110" s="413" t="s">
        <v>792</v>
      </c>
      <c r="C110" s="410" t="s">
        <v>15</v>
      </c>
      <c r="D110" s="374" t="s">
        <v>8</v>
      </c>
      <c r="E110" s="334"/>
      <c r="F110" s="409"/>
      <c r="G110" s="409"/>
    </row>
    <row r="111" spans="1:7" s="324" customFormat="1" ht="33.9" customHeight="1">
      <c r="A111" s="847"/>
      <c r="B111" s="411" t="s">
        <v>791</v>
      </c>
      <c r="C111" s="410" t="s">
        <v>15</v>
      </c>
      <c r="D111" s="374" t="s">
        <v>8</v>
      </c>
      <c r="E111" s="334"/>
      <c r="F111" s="409"/>
      <c r="G111" s="409"/>
    </row>
    <row r="112" spans="1:7" s="324" customFormat="1" ht="33.9" customHeight="1">
      <c r="A112" s="848"/>
      <c r="B112" s="422" t="s">
        <v>790</v>
      </c>
      <c r="C112" s="421" t="s">
        <v>15</v>
      </c>
      <c r="D112" s="370" t="s">
        <v>8</v>
      </c>
      <c r="E112" s="369"/>
      <c r="F112" s="409"/>
      <c r="G112" s="409"/>
    </row>
    <row r="113" spans="1:7" s="324" customFormat="1" ht="45" customHeight="1">
      <c r="A113" s="404" t="s">
        <v>589</v>
      </c>
      <c r="B113" s="404" t="s">
        <v>789</v>
      </c>
      <c r="C113" s="420" t="s">
        <v>15</v>
      </c>
      <c r="D113" s="419" t="s">
        <v>8</v>
      </c>
      <c r="E113" s="400"/>
      <c r="F113" s="409"/>
      <c r="G113" s="409"/>
    </row>
    <row r="114" spans="1:7" ht="17.100000000000001" customHeight="1">
      <c r="A114" s="846" t="s">
        <v>25</v>
      </c>
      <c r="B114" s="832" t="s">
        <v>788</v>
      </c>
      <c r="C114" s="840" t="s">
        <v>15</v>
      </c>
      <c r="D114" s="850" t="s">
        <v>6</v>
      </c>
      <c r="E114" s="852" t="s">
        <v>787</v>
      </c>
      <c r="F114" s="384"/>
      <c r="G114" s="384"/>
    </row>
    <row r="115" spans="1:7" ht="17.100000000000001" customHeight="1">
      <c r="A115" s="847"/>
      <c r="B115" s="849"/>
      <c r="C115" s="841"/>
      <c r="D115" s="851"/>
      <c r="E115" s="853"/>
      <c r="F115" s="384"/>
      <c r="G115" s="384"/>
    </row>
    <row r="116" spans="1:7" ht="33.9" customHeight="1">
      <c r="A116" s="847"/>
      <c r="B116" s="391" t="s">
        <v>786</v>
      </c>
      <c r="C116" s="418" t="s">
        <v>15</v>
      </c>
      <c r="D116" s="417" t="s">
        <v>785</v>
      </c>
      <c r="E116" s="416"/>
      <c r="F116" s="384"/>
      <c r="G116" s="384"/>
    </row>
    <row r="117" spans="1:7" ht="20.100000000000001" customHeight="1">
      <c r="A117" s="848"/>
      <c r="B117" s="383" t="s">
        <v>728</v>
      </c>
      <c r="C117" s="382" t="s">
        <v>15</v>
      </c>
      <c r="D117" s="415" t="s">
        <v>6</v>
      </c>
      <c r="E117" s="414"/>
      <c r="F117" s="384"/>
      <c r="G117" s="384"/>
    </row>
    <row r="118" spans="1:7" s="324" customFormat="1" ht="50.1" customHeight="1">
      <c r="A118" s="846" t="s">
        <v>727</v>
      </c>
      <c r="B118" s="413" t="s">
        <v>784</v>
      </c>
      <c r="C118" s="412" t="s">
        <v>15</v>
      </c>
      <c r="D118" s="349" t="s">
        <v>783</v>
      </c>
      <c r="E118" s="231"/>
      <c r="F118" s="409"/>
      <c r="G118" s="409"/>
    </row>
    <row r="119" spans="1:7" s="324" customFormat="1" ht="24.9" customHeight="1">
      <c r="A119" s="847"/>
      <c r="B119" s="411" t="s">
        <v>782</v>
      </c>
      <c r="C119" s="410" t="s">
        <v>24</v>
      </c>
      <c r="D119" s="374" t="s">
        <v>587</v>
      </c>
      <c r="E119" s="347"/>
      <c r="F119" s="409"/>
      <c r="G119" s="409"/>
    </row>
    <row r="120" spans="1:7" s="324" customFormat="1" ht="24.9" customHeight="1">
      <c r="A120" s="847"/>
      <c r="B120" s="411" t="s">
        <v>728</v>
      </c>
      <c r="C120" s="410" t="s">
        <v>15</v>
      </c>
      <c r="D120" s="374" t="s">
        <v>6</v>
      </c>
      <c r="E120" s="347"/>
      <c r="F120" s="409"/>
      <c r="G120" s="409"/>
    </row>
    <row r="121" spans="1:7" ht="33.9" customHeight="1">
      <c r="A121" s="846" t="s">
        <v>725</v>
      </c>
      <c r="B121" s="408" t="s">
        <v>781</v>
      </c>
      <c r="C121" s="230" t="s">
        <v>15</v>
      </c>
      <c r="D121" s="133" t="s">
        <v>8</v>
      </c>
      <c r="E121" s="407"/>
      <c r="F121" s="384"/>
      <c r="G121" s="384"/>
    </row>
    <row r="122" spans="1:7" ht="33.9" customHeight="1">
      <c r="A122" s="848"/>
      <c r="B122" s="383" t="s">
        <v>780</v>
      </c>
      <c r="C122" s="406" t="s">
        <v>15</v>
      </c>
      <c r="D122" s="330" t="s">
        <v>591</v>
      </c>
      <c r="E122" s="405"/>
      <c r="F122" s="384"/>
      <c r="G122" s="384"/>
    </row>
    <row r="123" spans="1:7" customFormat="1" ht="33.9" customHeight="1">
      <c r="A123" s="846" t="s">
        <v>779</v>
      </c>
      <c r="B123" s="386" t="s">
        <v>778</v>
      </c>
      <c r="C123" s="230" t="s">
        <v>24</v>
      </c>
      <c r="D123" s="354" t="s">
        <v>722</v>
      </c>
      <c r="E123" s="231"/>
      <c r="F123" s="393"/>
      <c r="G123" s="393"/>
    </row>
    <row r="124" spans="1:7" customFormat="1" ht="50.1" customHeight="1">
      <c r="A124" s="847"/>
      <c r="B124" s="341" t="s">
        <v>777</v>
      </c>
      <c r="C124" s="134" t="s">
        <v>24</v>
      </c>
      <c r="D124" s="345" t="s">
        <v>722</v>
      </c>
      <c r="E124" s="369"/>
      <c r="F124" s="393"/>
      <c r="G124" s="393"/>
    </row>
    <row r="125" spans="1:7" customFormat="1" ht="50.1" customHeight="1">
      <c r="A125" s="848"/>
      <c r="B125" s="383" t="s">
        <v>776</v>
      </c>
      <c r="C125" s="138" t="s">
        <v>24</v>
      </c>
      <c r="D125" s="352" t="s">
        <v>768</v>
      </c>
      <c r="E125" s="329"/>
      <c r="F125" s="393"/>
      <c r="G125" s="393"/>
    </row>
    <row r="126" spans="1:7" customFormat="1" ht="50.1" customHeight="1">
      <c r="A126" s="404" t="s">
        <v>775</v>
      </c>
      <c r="B126" s="403" t="s">
        <v>774</v>
      </c>
      <c r="C126" s="402" t="s">
        <v>24</v>
      </c>
      <c r="D126" s="401" t="s">
        <v>773</v>
      </c>
      <c r="E126" s="400"/>
      <c r="F126" s="393"/>
      <c r="G126" s="393"/>
    </row>
    <row r="127" spans="1:7" customFormat="1" ht="24.6" customHeight="1">
      <c r="A127" s="847" t="s">
        <v>772</v>
      </c>
      <c r="B127" s="376" t="s">
        <v>771</v>
      </c>
      <c r="C127" s="136" t="s">
        <v>24</v>
      </c>
      <c r="D127" s="399" t="s">
        <v>722</v>
      </c>
      <c r="E127" s="347"/>
      <c r="F127" s="393"/>
      <c r="G127" s="393"/>
    </row>
    <row r="128" spans="1:7" customFormat="1" ht="50.1" customHeight="1">
      <c r="A128" s="847"/>
      <c r="B128" s="391" t="s">
        <v>770</v>
      </c>
      <c r="C128" s="134" t="s">
        <v>24</v>
      </c>
      <c r="D128" s="345" t="s">
        <v>722</v>
      </c>
      <c r="E128" s="369"/>
      <c r="F128" s="393"/>
      <c r="G128" s="393"/>
    </row>
    <row r="129" spans="1:7" customFormat="1" ht="33.9" customHeight="1">
      <c r="A129" s="848"/>
      <c r="B129" s="383" t="s">
        <v>769</v>
      </c>
      <c r="C129" s="382" t="s">
        <v>24</v>
      </c>
      <c r="D129" s="398" t="s">
        <v>722</v>
      </c>
      <c r="E129" s="329"/>
      <c r="F129" s="393"/>
      <c r="G129" s="393"/>
    </row>
    <row r="130" spans="1:7" customFormat="1" ht="45" customHeight="1">
      <c r="A130" s="846" t="s">
        <v>724</v>
      </c>
      <c r="B130" s="386" t="s">
        <v>761</v>
      </c>
      <c r="C130" s="230" t="s">
        <v>24</v>
      </c>
      <c r="D130" s="354" t="s">
        <v>760</v>
      </c>
      <c r="E130" s="231"/>
      <c r="F130" s="393"/>
      <c r="G130" s="393"/>
    </row>
    <row r="131" spans="1:7" customFormat="1" ht="33" customHeight="1">
      <c r="A131" s="847"/>
      <c r="B131" s="391" t="s">
        <v>759</v>
      </c>
      <c r="C131" s="134"/>
      <c r="D131" s="345"/>
      <c r="E131" s="334"/>
      <c r="F131" s="393"/>
      <c r="G131" s="393"/>
    </row>
    <row r="132" spans="1:7" customFormat="1" ht="33" customHeight="1">
      <c r="A132" s="847"/>
      <c r="B132" s="391" t="s">
        <v>758</v>
      </c>
      <c r="C132" s="134" t="s">
        <v>24</v>
      </c>
      <c r="D132" s="345" t="s">
        <v>768</v>
      </c>
      <c r="E132" s="334"/>
      <c r="F132" s="393"/>
      <c r="G132" s="393"/>
    </row>
    <row r="133" spans="1:7" customFormat="1" ht="24.9" customHeight="1">
      <c r="A133" s="847"/>
      <c r="B133" s="391" t="s">
        <v>757</v>
      </c>
      <c r="C133" s="134" t="s">
        <v>24</v>
      </c>
      <c r="D133" s="345" t="s">
        <v>768</v>
      </c>
      <c r="E133" s="334"/>
      <c r="F133" s="393"/>
      <c r="G133" s="393"/>
    </row>
    <row r="134" spans="1:7" customFormat="1" ht="20.100000000000001" customHeight="1">
      <c r="A134" s="847"/>
      <c r="B134" s="391" t="s">
        <v>756</v>
      </c>
      <c r="C134" s="134" t="s">
        <v>24</v>
      </c>
      <c r="D134" s="345" t="s">
        <v>768</v>
      </c>
      <c r="E134" s="334"/>
      <c r="F134" s="393"/>
      <c r="G134" s="393"/>
    </row>
    <row r="135" spans="1:7" customFormat="1" ht="33" customHeight="1">
      <c r="A135" s="847"/>
      <c r="B135" s="391" t="s">
        <v>755</v>
      </c>
      <c r="C135" s="134" t="s">
        <v>24</v>
      </c>
      <c r="D135" s="345" t="s">
        <v>768</v>
      </c>
      <c r="E135" s="334"/>
      <c r="F135" s="393"/>
      <c r="G135" s="393"/>
    </row>
    <row r="136" spans="1:7" customFormat="1" ht="33" customHeight="1">
      <c r="A136" s="847"/>
      <c r="B136" s="391" t="s">
        <v>767</v>
      </c>
      <c r="C136" s="134"/>
      <c r="D136" s="345"/>
      <c r="E136" s="334"/>
      <c r="F136" s="393"/>
      <c r="G136" s="393"/>
    </row>
    <row r="137" spans="1:7" customFormat="1" ht="33" customHeight="1">
      <c r="A137" s="847"/>
      <c r="B137" s="391" t="s">
        <v>766</v>
      </c>
      <c r="C137" s="134" t="s">
        <v>24</v>
      </c>
      <c r="D137" s="345" t="s">
        <v>722</v>
      </c>
      <c r="E137" s="334"/>
      <c r="F137" s="393"/>
      <c r="G137" s="393"/>
    </row>
    <row r="138" spans="1:7" customFormat="1" ht="33" customHeight="1">
      <c r="A138" s="847"/>
      <c r="B138" s="391" t="s">
        <v>765</v>
      </c>
      <c r="C138" s="134" t="s">
        <v>24</v>
      </c>
      <c r="D138" s="345" t="s">
        <v>722</v>
      </c>
      <c r="E138" s="334"/>
      <c r="F138" s="393"/>
      <c r="G138" s="393"/>
    </row>
    <row r="139" spans="1:7" customFormat="1" ht="33" customHeight="1">
      <c r="A139" s="847"/>
      <c r="B139" s="391" t="s">
        <v>764</v>
      </c>
      <c r="C139" s="134" t="s">
        <v>24</v>
      </c>
      <c r="D139" s="345" t="s">
        <v>722</v>
      </c>
      <c r="E139" s="334"/>
      <c r="F139" s="393"/>
      <c r="G139" s="393"/>
    </row>
    <row r="140" spans="1:7" customFormat="1" ht="20.100000000000001" customHeight="1">
      <c r="A140" s="847"/>
      <c r="B140" s="391" t="s">
        <v>763</v>
      </c>
      <c r="C140" s="134"/>
      <c r="D140" s="345"/>
      <c r="E140" s="334"/>
      <c r="F140" s="393"/>
      <c r="G140" s="393"/>
    </row>
    <row r="141" spans="1:7" customFormat="1" ht="20.100000000000001" customHeight="1">
      <c r="A141" s="847"/>
      <c r="B141" s="391" t="s">
        <v>753</v>
      </c>
      <c r="C141" s="134" t="s">
        <v>24</v>
      </c>
      <c r="D141" s="345" t="s">
        <v>750</v>
      </c>
      <c r="E141" s="334"/>
      <c r="F141" s="393"/>
      <c r="G141" s="393"/>
    </row>
    <row r="142" spans="1:7" customFormat="1" ht="32.1" customHeight="1">
      <c r="A142" s="847"/>
      <c r="B142" s="391" t="s">
        <v>752</v>
      </c>
      <c r="C142" s="134" t="s">
        <v>24</v>
      </c>
      <c r="D142" s="345" t="s">
        <v>750</v>
      </c>
      <c r="E142" s="334"/>
      <c r="F142" s="393"/>
      <c r="G142" s="393"/>
    </row>
    <row r="143" spans="1:7" customFormat="1" ht="32.1" customHeight="1">
      <c r="A143" s="847"/>
      <c r="B143" s="391" t="s">
        <v>751</v>
      </c>
      <c r="C143" s="134" t="s">
        <v>24</v>
      </c>
      <c r="D143" s="345" t="s">
        <v>750</v>
      </c>
      <c r="E143" s="334"/>
      <c r="F143" s="393"/>
      <c r="G143" s="393"/>
    </row>
    <row r="144" spans="1:7" customFormat="1" ht="57" customHeight="1">
      <c r="A144" s="847"/>
      <c r="B144" s="396" t="s">
        <v>762</v>
      </c>
      <c r="C144" s="134" t="s">
        <v>24</v>
      </c>
      <c r="D144" s="345" t="s">
        <v>6</v>
      </c>
      <c r="E144" s="226"/>
      <c r="F144" s="393"/>
      <c r="G144" s="393"/>
    </row>
    <row r="145" spans="1:7" customFormat="1" ht="33" customHeight="1">
      <c r="A145" s="848"/>
      <c r="B145" s="383" t="s">
        <v>721</v>
      </c>
      <c r="C145" s="394" t="s">
        <v>15</v>
      </c>
      <c r="D145" s="381" t="s">
        <v>720</v>
      </c>
      <c r="E145" s="329"/>
      <c r="F145" s="393"/>
      <c r="G145" s="393"/>
    </row>
    <row r="146" spans="1:7" customFormat="1" ht="45" customHeight="1">
      <c r="A146" s="846" t="s">
        <v>723</v>
      </c>
      <c r="B146" s="341" t="s">
        <v>761</v>
      </c>
      <c r="C146" s="134" t="s">
        <v>24</v>
      </c>
      <c r="D146" s="345" t="s">
        <v>760</v>
      </c>
      <c r="E146" s="231"/>
      <c r="F146" s="393"/>
      <c r="G146" s="393"/>
    </row>
    <row r="147" spans="1:7" customFormat="1" ht="33" customHeight="1">
      <c r="A147" s="847"/>
      <c r="B147" s="391" t="s">
        <v>759</v>
      </c>
      <c r="C147" s="134"/>
      <c r="D147" s="345"/>
      <c r="E147" s="334"/>
      <c r="F147" s="393"/>
      <c r="G147" s="393"/>
    </row>
    <row r="148" spans="1:7" customFormat="1" ht="33" customHeight="1">
      <c r="A148" s="847"/>
      <c r="B148" s="391" t="s">
        <v>758</v>
      </c>
      <c r="C148" s="134" t="s">
        <v>24</v>
      </c>
      <c r="D148" s="345" t="s">
        <v>8</v>
      </c>
      <c r="E148" s="334"/>
      <c r="F148" s="393"/>
      <c r="G148" s="393"/>
    </row>
    <row r="149" spans="1:7" customFormat="1" ht="20.100000000000001" customHeight="1">
      <c r="A149" s="847"/>
      <c r="B149" s="391" t="s">
        <v>757</v>
      </c>
      <c r="C149" s="134" t="s">
        <v>24</v>
      </c>
      <c r="D149" s="345" t="s">
        <v>8</v>
      </c>
      <c r="E149" s="334"/>
      <c r="F149" s="393"/>
      <c r="G149" s="393"/>
    </row>
    <row r="150" spans="1:7" customFormat="1" ht="20.100000000000001" customHeight="1">
      <c r="A150" s="847"/>
      <c r="B150" s="391" t="s">
        <v>756</v>
      </c>
      <c r="C150" s="134" t="s">
        <v>24</v>
      </c>
      <c r="D150" s="345" t="s">
        <v>8</v>
      </c>
      <c r="E150" s="334"/>
      <c r="F150" s="393"/>
      <c r="G150" s="393"/>
    </row>
    <row r="151" spans="1:7" customFormat="1" ht="33" customHeight="1">
      <c r="A151" s="847"/>
      <c r="B151" s="391" t="s">
        <v>755</v>
      </c>
      <c r="C151" s="134" t="s">
        <v>24</v>
      </c>
      <c r="D151" s="345" t="s">
        <v>8</v>
      </c>
      <c r="E151" s="334"/>
      <c r="F151" s="393"/>
      <c r="G151" s="393"/>
    </row>
    <row r="152" spans="1:7" customFormat="1" ht="20.100000000000001" customHeight="1">
      <c r="A152" s="847"/>
      <c r="B152" s="396" t="s">
        <v>754</v>
      </c>
      <c r="C152" s="228"/>
      <c r="D152" s="397"/>
      <c r="E152" s="226"/>
      <c r="F152" s="393"/>
      <c r="G152" s="393"/>
    </row>
    <row r="153" spans="1:7" customFormat="1" ht="20.100000000000001" customHeight="1">
      <c r="A153" s="847"/>
      <c r="B153" s="396" t="s">
        <v>753</v>
      </c>
      <c r="C153" s="228" t="s">
        <v>24</v>
      </c>
      <c r="D153" s="397" t="s">
        <v>750</v>
      </c>
      <c r="E153" s="226"/>
      <c r="F153" s="393"/>
      <c r="G153" s="393"/>
    </row>
    <row r="154" spans="1:7" customFormat="1" ht="33" customHeight="1">
      <c r="A154" s="847"/>
      <c r="B154" s="396" t="s">
        <v>752</v>
      </c>
      <c r="C154" s="228" t="s">
        <v>24</v>
      </c>
      <c r="D154" s="397" t="s">
        <v>750</v>
      </c>
      <c r="E154" s="226"/>
      <c r="F154" s="393"/>
      <c r="G154" s="393"/>
    </row>
    <row r="155" spans="1:7" customFormat="1" ht="33" customHeight="1">
      <c r="A155" s="847"/>
      <c r="B155" s="396" t="s">
        <v>751</v>
      </c>
      <c r="C155" s="385" t="s">
        <v>24</v>
      </c>
      <c r="D155" s="395" t="s">
        <v>750</v>
      </c>
      <c r="E155" s="226"/>
      <c r="F155" s="393"/>
      <c r="G155" s="393"/>
    </row>
    <row r="156" spans="1:7" customFormat="1" ht="33" customHeight="1">
      <c r="A156" s="848"/>
      <c r="B156" s="383" t="s">
        <v>721</v>
      </c>
      <c r="C156" s="394" t="s">
        <v>15</v>
      </c>
      <c r="D156" s="381" t="s">
        <v>720</v>
      </c>
      <c r="E156" s="329"/>
      <c r="F156" s="393"/>
      <c r="G156" s="393"/>
    </row>
    <row r="157" spans="1:7" ht="33" customHeight="1">
      <c r="A157" s="839" t="s">
        <v>588</v>
      </c>
      <c r="B157" s="386" t="s">
        <v>749</v>
      </c>
      <c r="C157" s="840" t="s">
        <v>15</v>
      </c>
      <c r="D157" s="842" t="s">
        <v>744</v>
      </c>
      <c r="E157" s="392"/>
      <c r="F157" s="384"/>
      <c r="G157" s="384"/>
    </row>
    <row r="158" spans="1:7" ht="33" customHeight="1">
      <c r="A158" s="827"/>
      <c r="B158" s="372" t="s">
        <v>748</v>
      </c>
      <c r="C158" s="841"/>
      <c r="D158" s="843"/>
      <c r="E158" s="369"/>
      <c r="F158" s="384"/>
      <c r="G158" s="384"/>
    </row>
    <row r="159" spans="1:7" ht="14.4">
      <c r="A159" s="827"/>
      <c r="B159" s="391" t="s">
        <v>728</v>
      </c>
      <c r="C159" s="385" t="s">
        <v>15</v>
      </c>
      <c r="D159" s="227" t="s">
        <v>6</v>
      </c>
      <c r="E159" s="226"/>
      <c r="F159" s="384"/>
      <c r="G159" s="384"/>
    </row>
    <row r="160" spans="1:7" s="379" customFormat="1" ht="33" customHeight="1">
      <c r="A160" s="828"/>
      <c r="B160" s="390" t="s">
        <v>747</v>
      </c>
      <c r="C160" s="382" t="s">
        <v>15</v>
      </c>
      <c r="D160" s="381" t="s">
        <v>6</v>
      </c>
      <c r="E160" s="329"/>
      <c r="F160" s="380"/>
      <c r="G160" s="380"/>
    </row>
    <row r="161" spans="1:7" ht="33" customHeight="1">
      <c r="A161" s="839" t="s">
        <v>17</v>
      </c>
      <c r="B161" s="386" t="s">
        <v>746</v>
      </c>
      <c r="C161" s="389" t="s">
        <v>15</v>
      </c>
      <c r="D161" s="229" t="s">
        <v>6</v>
      </c>
      <c r="E161" s="231"/>
      <c r="F161" s="384"/>
      <c r="G161" s="384"/>
    </row>
    <row r="162" spans="1:7" ht="20.100000000000001" customHeight="1">
      <c r="A162" s="827"/>
      <c r="B162" s="341" t="s">
        <v>728</v>
      </c>
      <c r="C162" s="385" t="s">
        <v>15</v>
      </c>
      <c r="D162" s="335" t="s">
        <v>6</v>
      </c>
      <c r="E162" s="334"/>
      <c r="F162" s="384"/>
      <c r="G162" s="384"/>
    </row>
    <row r="163" spans="1:7" s="379" customFormat="1" ht="33" customHeight="1">
      <c r="A163" s="828"/>
      <c r="B163" s="383" t="s">
        <v>741</v>
      </c>
      <c r="C163" s="382" t="s">
        <v>15</v>
      </c>
      <c r="D163" s="388" t="s">
        <v>6</v>
      </c>
      <c r="E163" s="387"/>
      <c r="F163" s="380"/>
      <c r="G163" s="380"/>
    </row>
    <row r="164" spans="1:7" ht="33.9" customHeight="1">
      <c r="A164" s="839" t="s">
        <v>18</v>
      </c>
      <c r="B164" s="386" t="s">
        <v>745</v>
      </c>
      <c r="C164" s="840" t="s">
        <v>15</v>
      </c>
      <c r="D164" s="842" t="s">
        <v>744</v>
      </c>
      <c r="E164" s="369"/>
      <c r="F164" s="384"/>
      <c r="G164" s="384"/>
    </row>
    <row r="165" spans="1:7" ht="33.9" customHeight="1">
      <c r="A165" s="827"/>
      <c r="B165" s="341" t="s">
        <v>743</v>
      </c>
      <c r="C165" s="844"/>
      <c r="D165" s="845"/>
      <c r="E165" s="369"/>
      <c r="F165" s="384"/>
      <c r="G165" s="384"/>
    </row>
    <row r="166" spans="1:7" ht="33.9" customHeight="1">
      <c r="A166" s="827"/>
      <c r="B166" s="376" t="s">
        <v>742</v>
      </c>
      <c r="C166" s="841"/>
      <c r="D166" s="843"/>
      <c r="E166" s="347"/>
      <c r="F166" s="384"/>
      <c r="G166" s="384"/>
    </row>
    <row r="167" spans="1:7" ht="20.100000000000001" customHeight="1">
      <c r="A167" s="827"/>
      <c r="B167" s="373" t="s">
        <v>728</v>
      </c>
      <c r="C167" s="385" t="s">
        <v>15</v>
      </c>
      <c r="D167" s="227" t="s">
        <v>6</v>
      </c>
      <c r="E167" s="226"/>
      <c r="F167" s="384"/>
      <c r="G167" s="384"/>
    </row>
    <row r="168" spans="1:7" s="379" customFormat="1" ht="33.9" customHeight="1">
      <c r="A168" s="828"/>
      <c r="B168" s="383" t="s">
        <v>741</v>
      </c>
      <c r="C168" s="382" t="s">
        <v>15</v>
      </c>
      <c r="D168" s="381" t="s">
        <v>6</v>
      </c>
      <c r="E168" s="329"/>
      <c r="F168" s="380"/>
      <c r="G168" s="380"/>
    </row>
    <row r="169" spans="1:7" s="361" customFormat="1" ht="20.100000000000001" customHeight="1">
      <c r="A169" s="832" t="s">
        <v>719</v>
      </c>
      <c r="B169" s="351" t="s">
        <v>20</v>
      </c>
      <c r="C169" s="350" t="s">
        <v>24</v>
      </c>
      <c r="D169" s="349" t="s">
        <v>663</v>
      </c>
      <c r="E169" s="347" t="s">
        <v>718</v>
      </c>
      <c r="F169" s="366"/>
      <c r="G169" s="366"/>
    </row>
    <row r="170" spans="1:7" s="361" customFormat="1" ht="20.100000000000001" customHeight="1">
      <c r="A170" s="834"/>
      <c r="B170" s="337" t="s">
        <v>692</v>
      </c>
      <c r="C170" s="336" t="s">
        <v>24</v>
      </c>
      <c r="D170" s="335" t="s">
        <v>663</v>
      </c>
      <c r="E170" s="347" t="s">
        <v>718</v>
      </c>
      <c r="F170" s="366"/>
      <c r="G170" s="366"/>
    </row>
    <row r="171" spans="1:7" s="361" customFormat="1" ht="20.100000000000001" customHeight="1">
      <c r="A171" s="834"/>
      <c r="B171" s="337" t="s">
        <v>23</v>
      </c>
      <c r="C171" s="336" t="s">
        <v>24</v>
      </c>
      <c r="D171" s="335" t="s">
        <v>663</v>
      </c>
      <c r="E171" s="334"/>
      <c r="F171" s="366"/>
      <c r="G171" s="366"/>
    </row>
    <row r="172" spans="1:7" s="361" customFormat="1" ht="20.100000000000001" customHeight="1">
      <c r="A172" s="834"/>
      <c r="B172" s="337" t="s">
        <v>21</v>
      </c>
      <c r="C172" s="336" t="s">
        <v>24</v>
      </c>
      <c r="D172" s="335" t="s">
        <v>663</v>
      </c>
      <c r="E172" s="334" t="s">
        <v>702</v>
      </c>
      <c r="F172" s="366"/>
      <c r="G172" s="366"/>
    </row>
    <row r="173" spans="1:7" s="361" customFormat="1" ht="20.100000000000001" customHeight="1">
      <c r="A173" s="834"/>
      <c r="B173" s="337" t="s">
        <v>240</v>
      </c>
      <c r="C173" s="336" t="s">
        <v>24</v>
      </c>
      <c r="D173" s="335" t="s">
        <v>735</v>
      </c>
      <c r="E173" s="334"/>
      <c r="F173" s="366"/>
      <c r="G173" s="366"/>
    </row>
    <row r="174" spans="1:7" s="361" customFormat="1" ht="20.100000000000001" customHeight="1">
      <c r="A174" s="834"/>
      <c r="B174" s="337" t="s">
        <v>22</v>
      </c>
      <c r="C174" s="336" t="s">
        <v>24</v>
      </c>
      <c r="D174" s="335" t="s">
        <v>11</v>
      </c>
      <c r="E174" s="334"/>
      <c r="F174" s="366"/>
      <c r="G174" s="366"/>
    </row>
    <row r="175" spans="1:7" s="361" customFormat="1" ht="20.100000000000001" customHeight="1">
      <c r="A175" s="838" t="s">
        <v>717</v>
      </c>
      <c r="B175" s="344" t="s">
        <v>740</v>
      </c>
      <c r="C175" s="343" t="s">
        <v>24</v>
      </c>
      <c r="D175" s="342"/>
      <c r="E175" s="226"/>
      <c r="F175" s="366"/>
      <c r="G175" s="366"/>
    </row>
    <row r="176" spans="1:7" s="361" customFormat="1" ht="33" customHeight="1">
      <c r="A176" s="834"/>
      <c r="B176" s="341" t="s">
        <v>714</v>
      </c>
      <c r="C176" s="336" t="s">
        <v>24</v>
      </c>
      <c r="D176" s="335" t="s">
        <v>663</v>
      </c>
      <c r="E176" s="226"/>
      <c r="F176" s="366"/>
      <c r="G176" s="366"/>
    </row>
    <row r="177" spans="1:7" s="361" customFormat="1" ht="33" customHeight="1">
      <c r="A177" s="834"/>
      <c r="B177" s="341" t="s">
        <v>736</v>
      </c>
      <c r="C177" s="336" t="s">
        <v>24</v>
      </c>
      <c r="D177" s="335" t="s">
        <v>663</v>
      </c>
      <c r="E177" s="369" t="s">
        <v>668</v>
      </c>
      <c r="F177" s="366"/>
      <c r="G177" s="366"/>
    </row>
    <row r="178" spans="1:7" s="361" customFormat="1" ht="45" customHeight="1">
      <c r="A178" s="834"/>
      <c r="B178" s="341" t="s">
        <v>739</v>
      </c>
      <c r="C178" s="336" t="s">
        <v>24</v>
      </c>
      <c r="D178" s="335" t="s">
        <v>663</v>
      </c>
      <c r="E178" s="347"/>
      <c r="F178" s="366"/>
      <c r="G178" s="366"/>
    </row>
    <row r="179" spans="1:7" s="361" customFormat="1" ht="33" customHeight="1">
      <c r="A179" s="834"/>
      <c r="B179" s="344" t="s">
        <v>713</v>
      </c>
      <c r="C179" s="343" t="s">
        <v>24</v>
      </c>
      <c r="D179" s="342" t="s">
        <v>663</v>
      </c>
      <c r="E179" s="226"/>
      <c r="F179" s="366"/>
      <c r="G179" s="366"/>
    </row>
    <row r="180" spans="1:7" s="361" customFormat="1" ht="20.100000000000001" customHeight="1">
      <c r="A180" s="838" t="s">
        <v>716</v>
      </c>
      <c r="B180" s="378" t="s">
        <v>738</v>
      </c>
      <c r="C180" s="377" t="s">
        <v>24</v>
      </c>
      <c r="D180" s="342"/>
      <c r="E180" s="226"/>
      <c r="F180" s="366"/>
      <c r="G180" s="366"/>
    </row>
    <row r="181" spans="1:7" s="361" customFormat="1" ht="33" customHeight="1">
      <c r="A181" s="834"/>
      <c r="B181" s="341" t="s">
        <v>714</v>
      </c>
      <c r="C181" s="336" t="s">
        <v>24</v>
      </c>
      <c r="D181" s="335" t="s">
        <v>663</v>
      </c>
      <c r="E181" s="369"/>
      <c r="F181" s="366"/>
      <c r="G181" s="366"/>
    </row>
    <row r="182" spans="1:7" s="361" customFormat="1" ht="33" customHeight="1">
      <c r="A182" s="834"/>
      <c r="B182" s="376" t="s">
        <v>736</v>
      </c>
      <c r="C182" s="375" t="s">
        <v>24</v>
      </c>
      <c r="D182" s="374" t="s">
        <v>663</v>
      </c>
      <c r="E182" s="334" t="s">
        <v>668</v>
      </c>
      <c r="F182" s="366"/>
      <c r="G182" s="366"/>
    </row>
    <row r="183" spans="1:7" s="361" customFormat="1" ht="33" customHeight="1">
      <c r="A183" s="834"/>
      <c r="B183" s="344" t="s">
        <v>713</v>
      </c>
      <c r="C183" s="343" t="s">
        <v>24</v>
      </c>
      <c r="D183" s="342" t="s">
        <v>663</v>
      </c>
      <c r="E183" s="226"/>
      <c r="F183" s="366"/>
      <c r="G183" s="366"/>
    </row>
    <row r="184" spans="1:7" s="361" customFormat="1" ht="14.4">
      <c r="A184" s="838" t="s">
        <v>715</v>
      </c>
      <c r="B184" s="373" t="s">
        <v>737</v>
      </c>
      <c r="C184" s="343" t="s">
        <v>24</v>
      </c>
      <c r="D184" s="342"/>
      <c r="E184" s="226"/>
      <c r="F184" s="366"/>
      <c r="G184" s="366"/>
    </row>
    <row r="185" spans="1:7" s="361" customFormat="1" ht="26.4">
      <c r="A185" s="834"/>
      <c r="B185" s="372" t="s">
        <v>714</v>
      </c>
      <c r="C185" s="371" t="s">
        <v>24</v>
      </c>
      <c r="D185" s="370" t="s">
        <v>663</v>
      </c>
      <c r="E185" s="369"/>
      <c r="F185" s="366"/>
      <c r="G185" s="366"/>
    </row>
    <row r="186" spans="1:7" s="361" customFormat="1" ht="33" customHeight="1">
      <c r="A186" s="834"/>
      <c r="B186" s="341" t="s">
        <v>736</v>
      </c>
      <c r="C186" s="346" t="s">
        <v>24</v>
      </c>
      <c r="D186" s="335" t="s">
        <v>663</v>
      </c>
      <c r="E186" s="334" t="s">
        <v>668</v>
      </c>
      <c r="F186" s="366"/>
      <c r="G186" s="366"/>
    </row>
    <row r="187" spans="1:7" s="361" customFormat="1" ht="33" customHeight="1">
      <c r="A187" s="833"/>
      <c r="B187" s="332" t="s">
        <v>713</v>
      </c>
      <c r="C187" s="331" t="s">
        <v>24</v>
      </c>
      <c r="D187" s="330" t="s">
        <v>663</v>
      </c>
      <c r="E187" s="329"/>
      <c r="F187" s="366"/>
      <c r="G187" s="366"/>
    </row>
    <row r="188" spans="1:7" s="361" customFormat="1" ht="45" customHeight="1">
      <c r="A188" s="839" t="s">
        <v>712</v>
      </c>
      <c r="B188" s="368" t="s">
        <v>711</v>
      </c>
      <c r="C188" s="835" t="s">
        <v>24</v>
      </c>
      <c r="D188" s="829" t="s">
        <v>6</v>
      </c>
      <c r="E188" s="367" t="s">
        <v>705</v>
      </c>
      <c r="F188" s="366"/>
      <c r="G188" s="366"/>
    </row>
    <row r="189" spans="1:7" s="361" customFormat="1" ht="33" customHeight="1">
      <c r="A189" s="827"/>
      <c r="B189" s="340" t="s">
        <v>710</v>
      </c>
      <c r="C189" s="836"/>
      <c r="D189" s="830"/>
      <c r="E189" s="338"/>
      <c r="F189" s="366"/>
      <c r="G189" s="366"/>
    </row>
    <row r="190" spans="1:7" s="361" customFormat="1" ht="60" customHeight="1">
      <c r="A190" s="827"/>
      <c r="B190" s="365" t="s">
        <v>709</v>
      </c>
      <c r="C190" s="836"/>
      <c r="D190" s="830"/>
      <c r="E190" s="362"/>
      <c r="F190" s="366"/>
      <c r="G190" s="366"/>
    </row>
    <row r="191" spans="1:7" s="361" customFormat="1" ht="69.900000000000006" customHeight="1">
      <c r="A191" s="827"/>
      <c r="B191" s="340" t="s">
        <v>708</v>
      </c>
      <c r="C191" s="836"/>
      <c r="D191" s="830"/>
      <c r="E191" s="338"/>
      <c r="F191" s="366"/>
      <c r="G191" s="366"/>
    </row>
    <row r="192" spans="1:7" s="361" customFormat="1" ht="33" customHeight="1">
      <c r="A192" s="827"/>
      <c r="B192" s="365" t="s">
        <v>707</v>
      </c>
      <c r="C192" s="837"/>
      <c r="D192" s="831"/>
      <c r="E192" s="362"/>
      <c r="F192" s="366"/>
      <c r="G192" s="366"/>
    </row>
    <row r="193" spans="1:7" s="361" customFormat="1" ht="20.100000000000001" customHeight="1">
      <c r="A193" s="827"/>
      <c r="B193" s="340" t="s">
        <v>706</v>
      </c>
      <c r="C193" s="134" t="s">
        <v>24</v>
      </c>
      <c r="D193" s="135" t="s">
        <v>663</v>
      </c>
      <c r="E193" s="338" t="s">
        <v>705</v>
      </c>
      <c r="F193" s="366"/>
      <c r="G193" s="366"/>
    </row>
    <row r="194" spans="1:7" s="361" customFormat="1" ht="33" customHeight="1">
      <c r="A194" s="827"/>
      <c r="B194" s="365" t="s">
        <v>704</v>
      </c>
      <c r="C194" s="364" t="s">
        <v>24</v>
      </c>
      <c r="D194" s="363" t="s">
        <v>663</v>
      </c>
      <c r="E194" s="362"/>
      <c r="F194" s="356"/>
      <c r="G194" s="356"/>
    </row>
    <row r="195" spans="1:7" s="361" customFormat="1" ht="20.100000000000001" customHeight="1">
      <c r="A195" s="827"/>
      <c r="B195" s="340" t="s">
        <v>703</v>
      </c>
      <c r="C195" s="134" t="s">
        <v>24</v>
      </c>
      <c r="D195" s="135" t="s">
        <v>663</v>
      </c>
      <c r="E195" s="338" t="s">
        <v>702</v>
      </c>
      <c r="F195" s="356"/>
      <c r="G195" s="356"/>
    </row>
    <row r="196" spans="1:7" ht="33" customHeight="1">
      <c r="A196" s="827"/>
      <c r="B196" s="360" t="s">
        <v>701</v>
      </c>
      <c r="C196" s="359" t="s">
        <v>24</v>
      </c>
      <c r="D196" s="358" t="s">
        <v>663</v>
      </c>
      <c r="E196" s="357"/>
      <c r="F196" s="356"/>
      <c r="G196" s="356"/>
    </row>
    <row r="197" spans="1:7" ht="33" customHeight="1">
      <c r="A197" s="827"/>
      <c r="B197" s="337" t="s">
        <v>700</v>
      </c>
      <c r="C197" s="336" t="s">
        <v>24</v>
      </c>
      <c r="D197" s="335" t="s">
        <v>663</v>
      </c>
      <c r="E197" s="334"/>
      <c r="F197" s="356"/>
      <c r="G197" s="356"/>
    </row>
    <row r="198" spans="1:7" ht="33" customHeight="1">
      <c r="A198" s="827"/>
      <c r="B198" s="337" t="s">
        <v>699</v>
      </c>
      <c r="C198" s="336" t="s">
        <v>24</v>
      </c>
      <c r="D198" s="335" t="s">
        <v>663</v>
      </c>
      <c r="E198" s="334"/>
      <c r="F198" s="356"/>
      <c r="G198" s="356"/>
    </row>
    <row r="199" spans="1:7" ht="33" customHeight="1">
      <c r="A199" s="828"/>
      <c r="B199" s="332" t="s">
        <v>698</v>
      </c>
      <c r="C199" s="331" t="s">
        <v>24</v>
      </c>
      <c r="D199" s="330" t="s">
        <v>663</v>
      </c>
      <c r="E199" s="329"/>
      <c r="F199" s="333"/>
      <c r="G199" s="333"/>
    </row>
    <row r="200" spans="1:7" ht="33" customHeight="1">
      <c r="A200" s="832" t="s">
        <v>697</v>
      </c>
      <c r="B200" s="351" t="s">
        <v>696</v>
      </c>
      <c r="C200" s="355" t="s">
        <v>24</v>
      </c>
      <c r="D200" s="354" t="s">
        <v>663</v>
      </c>
      <c r="E200" s="231" t="s">
        <v>695</v>
      </c>
      <c r="F200" s="333"/>
      <c r="G200" s="333"/>
    </row>
    <row r="201" spans="1:7" ht="33" customHeight="1">
      <c r="A201" s="833"/>
      <c r="B201" s="332" t="s">
        <v>694</v>
      </c>
      <c r="C201" s="353" t="s">
        <v>24</v>
      </c>
      <c r="D201" s="352" t="s">
        <v>663</v>
      </c>
      <c r="E201" s="329"/>
      <c r="F201" s="333"/>
      <c r="G201" s="333"/>
    </row>
    <row r="202" spans="1:7" ht="20.100000000000001" customHeight="1">
      <c r="A202" s="832" t="s">
        <v>693</v>
      </c>
      <c r="B202" s="351" t="s">
        <v>20</v>
      </c>
      <c r="C202" s="350" t="s">
        <v>24</v>
      </c>
      <c r="D202" s="349" t="s">
        <v>663</v>
      </c>
      <c r="E202" s="347" t="s">
        <v>678</v>
      </c>
      <c r="F202" s="328"/>
      <c r="G202" s="328"/>
    </row>
    <row r="203" spans="1:7" ht="20.100000000000001" customHeight="1">
      <c r="A203" s="834"/>
      <c r="B203" s="337" t="s">
        <v>692</v>
      </c>
      <c r="C203" s="336" t="s">
        <v>24</v>
      </c>
      <c r="D203" s="335" t="s">
        <v>663</v>
      </c>
      <c r="E203" s="347" t="s">
        <v>678</v>
      </c>
      <c r="F203" s="328"/>
      <c r="G203" s="328"/>
    </row>
    <row r="204" spans="1:7" ht="20.100000000000001" customHeight="1">
      <c r="A204" s="834"/>
      <c r="B204" s="337" t="s">
        <v>23</v>
      </c>
      <c r="C204" s="336" t="s">
        <v>24</v>
      </c>
      <c r="D204" s="335" t="s">
        <v>663</v>
      </c>
      <c r="E204" s="334"/>
      <c r="F204" s="328"/>
      <c r="G204" s="328"/>
    </row>
    <row r="205" spans="1:7" ht="20.100000000000001" customHeight="1">
      <c r="A205" s="834"/>
      <c r="B205" s="337" t="s">
        <v>21</v>
      </c>
      <c r="C205" s="336" t="s">
        <v>24</v>
      </c>
      <c r="D205" s="335" t="s">
        <v>663</v>
      </c>
      <c r="E205" s="334" t="s">
        <v>691</v>
      </c>
      <c r="F205" s="328"/>
      <c r="G205" s="328"/>
    </row>
    <row r="206" spans="1:7" ht="20.100000000000001" customHeight="1">
      <c r="A206" s="834"/>
      <c r="B206" s="337" t="s">
        <v>240</v>
      </c>
      <c r="C206" s="336" t="s">
        <v>24</v>
      </c>
      <c r="D206" s="335" t="s">
        <v>735</v>
      </c>
      <c r="E206" s="334"/>
      <c r="F206" s="328"/>
      <c r="G206" s="328"/>
    </row>
    <row r="207" spans="1:7" ht="20.100000000000001" customHeight="1">
      <c r="A207" s="834"/>
      <c r="B207" s="344" t="s">
        <v>22</v>
      </c>
      <c r="C207" s="343" t="s">
        <v>24</v>
      </c>
      <c r="D207" s="342" t="s">
        <v>11</v>
      </c>
      <c r="E207" s="226"/>
      <c r="F207" s="328"/>
      <c r="G207" s="328"/>
    </row>
    <row r="208" spans="1:7" ht="60" customHeight="1">
      <c r="A208" s="826" t="s">
        <v>690</v>
      </c>
      <c r="B208" s="341" t="s">
        <v>674</v>
      </c>
      <c r="C208" s="336" t="s">
        <v>24</v>
      </c>
      <c r="D208" s="335" t="s">
        <v>663</v>
      </c>
      <c r="E208" s="334" t="s">
        <v>666</v>
      </c>
      <c r="F208" s="328"/>
      <c r="G208" s="328"/>
    </row>
    <row r="209" spans="1:7" ht="60" customHeight="1">
      <c r="A209" s="827"/>
      <c r="B209" s="341" t="s">
        <v>673</v>
      </c>
      <c r="C209" s="336" t="s">
        <v>24</v>
      </c>
      <c r="D209" s="335" t="s">
        <v>663</v>
      </c>
      <c r="E209" s="334" t="s">
        <v>668</v>
      </c>
      <c r="F209" s="328"/>
      <c r="G209" s="328"/>
    </row>
    <row r="210" spans="1:7" ht="60" customHeight="1">
      <c r="A210" s="827"/>
      <c r="B210" s="341" t="s">
        <v>734</v>
      </c>
      <c r="C210" s="336" t="s">
        <v>24</v>
      </c>
      <c r="D210" s="335" t="s">
        <v>663</v>
      </c>
      <c r="E210" s="334" t="s">
        <v>666</v>
      </c>
      <c r="F210" s="328"/>
      <c r="G210" s="328"/>
    </row>
    <row r="211" spans="1:7" ht="69.900000000000006" customHeight="1">
      <c r="A211" s="827"/>
      <c r="B211" s="340" t="s">
        <v>683</v>
      </c>
      <c r="C211" s="134" t="s">
        <v>24</v>
      </c>
      <c r="D211" s="339" t="s">
        <v>663</v>
      </c>
      <c r="E211" s="338"/>
      <c r="F211" s="328"/>
      <c r="G211" s="328"/>
    </row>
    <row r="212" spans="1:7" ht="39.6">
      <c r="A212" s="827"/>
      <c r="B212" s="340" t="s">
        <v>689</v>
      </c>
      <c r="C212" s="134" t="s">
        <v>24</v>
      </c>
      <c r="D212" s="339" t="s">
        <v>663</v>
      </c>
      <c r="E212" s="338"/>
      <c r="F212" s="328"/>
      <c r="G212" s="348"/>
    </row>
    <row r="213" spans="1:7" ht="60" customHeight="1">
      <c r="A213" s="827"/>
      <c r="B213" s="337" t="s">
        <v>688</v>
      </c>
      <c r="C213" s="346" t="s">
        <v>24</v>
      </c>
      <c r="D213" s="345" t="s">
        <v>663</v>
      </c>
      <c r="E213" s="347" t="s">
        <v>678</v>
      </c>
      <c r="F213" s="333"/>
      <c r="G213" s="328"/>
    </row>
    <row r="214" spans="1:7" ht="33" customHeight="1">
      <c r="A214" s="827"/>
      <c r="B214" s="337" t="s">
        <v>687</v>
      </c>
      <c r="C214" s="336" t="s">
        <v>24</v>
      </c>
      <c r="D214" s="335" t="s">
        <v>663</v>
      </c>
      <c r="E214" s="334" t="s">
        <v>661</v>
      </c>
      <c r="F214" s="333"/>
      <c r="G214" s="328"/>
    </row>
    <row r="215" spans="1:7" ht="33" customHeight="1">
      <c r="A215" s="827"/>
      <c r="B215" s="337" t="s">
        <v>686</v>
      </c>
      <c r="C215" s="336" t="s">
        <v>24</v>
      </c>
      <c r="D215" s="335" t="s">
        <v>663</v>
      </c>
      <c r="E215" s="334"/>
      <c r="F215" s="333"/>
      <c r="G215" s="328"/>
    </row>
    <row r="216" spans="1:7" ht="33" customHeight="1">
      <c r="A216" s="827"/>
      <c r="B216" s="344" t="s">
        <v>685</v>
      </c>
      <c r="C216" s="343" t="s">
        <v>24</v>
      </c>
      <c r="D216" s="342" t="s">
        <v>663</v>
      </c>
      <c r="E216" s="226"/>
      <c r="F216" s="328"/>
      <c r="G216" s="328"/>
    </row>
    <row r="217" spans="1:7" ht="60" customHeight="1">
      <c r="A217" s="826" t="s">
        <v>684</v>
      </c>
      <c r="B217" s="341" t="s">
        <v>674</v>
      </c>
      <c r="C217" s="336" t="s">
        <v>24</v>
      </c>
      <c r="D217" s="335" t="s">
        <v>663</v>
      </c>
      <c r="E217" s="334" t="s">
        <v>666</v>
      </c>
      <c r="F217" s="328"/>
      <c r="G217" s="328"/>
    </row>
    <row r="218" spans="1:7" ht="60" customHeight="1">
      <c r="A218" s="827"/>
      <c r="B218" s="341" t="s">
        <v>673</v>
      </c>
      <c r="C218" s="336" t="s">
        <v>24</v>
      </c>
      <c r="D218" s="335" t="s">
        <v>663</v>
      </c>
      <c r="E218" s="334" t="s">
        <v>668</v>
      </c>
      <c r="F218" s="328"/>
      <c r="G218" s="328"/>
    </row>
    <row r="219" spans="1:7" ht="60" customHeight="1">
      <c r="A219" s="827"/>
      <c r="B219" s="341" t="s">
        <v>734</v>
      </c>
      <c r="C219" s="336" t="s">
        <v>24</v>
      </c>
      <c r="D219" s="335" t="s">
        <v>663</v>
      </c>
      <c r="E219" s="334" t="s">
        <v>666</v>
      </c>
      <c r="F219" s="328"/>
      <c r="G219" s="328"/>
    </row>
    <row r="220" spans="1:7" ht="69.900000000000006" customHeight="1">
      <c r="A220" s="827"/>
      <c r="B220" s="340" t="s">
        <v>683</v>
      </c>
      <c r="C220" s="134" t="s">
        <v>24</v>
      </c>
      <c r="D220" s="339" t="s">
        <v>663</v>
      </c>
      <c r="E220" s="338"/>
      <c r="F220" s="328"/>
      <c r="G220" s="328"/>
    </row>
    <row r="221" spans="1:7" ht="60" customHeight="1">
      <c r="A221" s="827"/>
      <c r="B221" s="337" t="s">
        <v>682</v>
      </c>
      <c r="C221" s="346" t="s">
        <v>24</v>
      </c>
      <c r="D221" s="345" t="s">
        <v>663</v>
      </c>
      <c r="E221" s="347" t="s">
        <v>678</v>
      </c>
      <c r="F221" s="333"/>
      <c r="G221" s="333"/>
    </row>
    <row r="222" spans="1:7" ht="33" customHeight="1">
      <c r="A222" s="827"/>
      <c r="B222" s="337" t="s">
        <v>681</v>
      </c>
      <c r="C222" s="336" t="s">
        <v>24</v>
      </c>
      <c r="D222" s="335" t="s">
        <v>663</v>
      </c>
      <c r="E222" s="334" t="s">
        <v>661</v>
      </c>
      <c r="F222" s="333"/>
      <c r="G222" s="333"/>
    </row>
    <row r="223" spans="1:7" ht="33" customHeight="1">
      <c r="A223" s="827"/>
      <c r="B223" s="337" t="s">
        <v>660</v>
      </c>
      <c r="C223" s="336" t="s">
        <v>24</v>
      </c>
      <c r="D223" s="335" t="s">
        <v>663</v>
      </c>
      <c r="E223" s="334"/>
      <c r="F223" s="333"/>
      <c r="G223" s="333"/>
    </row>
    <row r="224" spans="1:7" ht="33" customHeight="1">
      <c r="A224" s="827"/>
      <c r="B224" s="344" t="s">
        <v>659</v>
      </c>
      <c r="C224" s="343" t="s">
        <v>24</v>
      </c>
      <c r="D224" s="342" t="s">
        <v>663</v>
      </c>
      <c r="E224" s="226"/>
      <c r="F224" s="328"/>
      <c r="G224" s="328"/>
    </row>
    <row r="225" spans="1:7" ht="60" customHeight="1">
      <c r="A225" s="826" t="s">
        <v>680</v>
      </c>
      <c r="B225" s="341" t="s">
        <v>674</v>
      </c>
      <c r="C225" s="336" t="s">
        <v>24</v>
      </c>
      <c r="D225" s="335" t="s">
        <v>663</v>
      </c>
      <c r="E225" s="334" t="s">
        <v>666</v>
      </c>
      <c r="F225" s="328"/>
      <c r="G225" s="328"/>
    </row>
    <row r="226" spans="1:7" ht="60" customHeight="1">
      <c r="A226" s="827"/>
      <c r="B226" s="341" t="s">
        <v>673</v>
      </c>
      <c r="C226" s="336" t="s">
        <v>24</v>
      </c>
      <c r="D226" s="335" t="s">
        <v>663</v>
      </c>
      <c r="E226" s="334" t="s">
        <v>668</v>
      </c>
      <c r="F226" s="328"/>
      <c r="G226" s="328"/>
    </row>
    <row r="227" spans="1:7" ht="60" customHeight="1">
      <c r="A227" s="827"/>
      <c r="B227" s="341" t="s">
        <v>734</v>
      </c>
      <c r="C227" s="336" t="s">
        <v>24</v>
      </c>
      <c r="D227" s="335" t="s">
        <v>663</v>
      </c>
      <c r="E227" s="334" t="s">
        <v>666</v>
      </c>
      <c r="F227" s="328"/>
      <c r="G227" s="328"/>
    </row>
    <row r="228" spans="1:7" ht="60" customHeight="1">
      <c r="A228" s="827"/>
      <c r="B228" s="337" t="s">
        <v>679</v>
      </c>
      <c r="C228" s="346" t="s">
        <v>24</v>
      </c>
      <c r="D228" s="345" t="s">
        <v>663</v>
      </c>
      <c r="E228" s="347" t="s">
        <v>678</v>
      </c>
      <c r="F228" s="333"/>
      <c r="G228" s="333"/>
    </row>
    <row r="229" spans="1:7" ht="33" customHeight="1">
      <c r="A229" s="827"/>
      <c r="B229" s="337" t="s">
        <v>677</v>
      </c>
      <c r="C229" s="336" t="s">
        <v>24</v>
      </c>
      <c r="D229" s="335" t="s">
        <v>663</v>
      </c>
      <c r="E229" s="334"/>
      <c r="F229" s="333"/>
      <c r="G229" s="333"/>
    </row>
    <row r="230" spans="1:7" ht="33" customHeight="1">
      <c r="A230" s="827"/>
      <c r="B230" s="344" t="s">
        <v>676</v>
      </c>
      <c r="C230" s="343" t="s">
        <v>24</v>
      </c>
      <c r="D230" s="342" t="s">
        <v>663</v>
      </c>
      <c r="E230" s="226"/>
      <c r="F230" s="328"/>
      <c r="G230" s="328"/>
    </row>
    <row r="231" spans="1:7" ht="60" customHeight="1">
      <c r="A231" s="826" t="s">
        <v>675</v>
      </c>
      <c r="B231" s="341" t="s">
        <v>674</v>
      </c>
      <c r="C231" s="336" t="s">
        <v>24</v>
      </c>
      <c r="D231" s="335" t="s">
        <v>663</v>
      </c>
      <c r="E231" s="334" t="s">
        <v>666</v>
      </c>
      <c r="F231" s="328"/>
      <c r="G231" s="328"/>
    </row>
    <row r="232" spans="1:7" ht="60" customHeight="1">
      <c r="A232" s="827"/>
      <c r="B232" s="341" t="s">
        <v>673</v>
      </c>
      <c r="C232" s="336" t="s">
        <v>24</v>
      </c>
      <c r="D232" s="335" t="s">
        <v>663</v>
      </c>
      <c r="E232" s="334" t="s">
        <v>668</v>
      </c>
      <c r="F232" s="328"/>
      <c r="G232" s="328"/>
    </row>
    <row r="233" spans="1:7" ht="60" customHeight="1">
      <c r="A233" s="827"/>
      <c r="B233" s="337" t="s">
        <v>672</v>
      </c>
      <c r="C233" s="346" t="s">
        <v>24</v>
      </c>
      <c r="D233" s="345" t="s">
        <v>663</v>
      </c>
      <c r="E233" s="334" t="s">
        <v>666</v>
      </c>
      <c r="F233" s="333"/>
      <c r="G233" s="333"/>
    </row>
    <row r="234" spans="1:7" ht="33" customHeight="1">
      <c r="A234" s="827"/>
      <c r="B234" s="337" t="s">
        <v>671</v>
      </c>
      <c r="C234" s="336" t="s">
        <v>24</v>
      </c>
      <c r="D234" s="335" t="s">
        <v>663</v>
      </c>
      <c r="E234" s="334"/>
      <c r="F234" s="333"/>
      <c r="G234" s="333"/>
    </row>
    <row r="235" spans="1:7" ht="33" customHeight="1">
      <c r="A235" s="827"/>
      <c r="B235" s="344" t="s">
        <v>670</v>
      </c>
      <c r="C235" s="343" t="s">
        <v>24</v>
      </c>
      <c r="D235" s="342" t="s">
        <v>663</v>
      </c>
      <c r="E235" s="226"/>
      <c r="F235" s="328"/>
      <c r="G235" s="328"/>
    </row>
    <row r="236" spans="1:7" ht="69.900000000000006" customHeight="1">
      <c r="A236" s="826" t="s">
        <v>669</v>
      </c>
      <c r="B236" s="341" t="s">
        <v>733</v>
      </c>
      <c r="C236" s="336" t="s">
        <v>24</v>
      </c>
      <c r="D236" s="335" t="s">
        <v>663</v>
      </c>
      <c r="E236" s="334" t="s">
        <v>666</v>
      </c>
      <c r="F236" s="328"/>
      <c r="G236" s="328"/>
    </row>
    <row r="237" spans="1:7" ht="69.900000000000006" customHeight="1">
      <c r="A237" s="827"/>
      <c r="B237" s="341" t="s">
        <v>732</v>
      </c>
      <c r="C237" s="336" t="s">
        <v>24</v>
      </c>
      <c r="D237" s="335" t="s">
        <v>663</v>
      </c>
      <c r="E237" s="334" t="s">
        <v>668</v>
      </c>
      <c r="F237" s="328"/>
      <c r="G237" s="328"/>
    </row>
    <row r="238" spans="1:7" ht="60" customHeight="1">
      <c r="A238" s="827"/>
      <c r="B238" s="341" t="s">
        <v>667</v>
      </c>
      <c r="C238" s="336" t="s">
        <v>24</v>
      </c>
      <c r="D238" s="335" t="s">
        <v>663</v>
      </c>
      <c r="E238" s="334" t="s">
        <v>666</v>
      </c>
      <c r="F238" s="328"/>
      <c r="G238" s="328"/>
    </row>
    <row r="239" spans="1:7" ht="69.900000000000006" customHeight="1">
      <c r="A239" s="827"/>
      <c r="B239" s="340" t="s">
        <v>665</v>
      </c>
      <c r="C239" s="134" t="s">
        <v>24</v>
      </c>
      <c r="D239" s="339" t="s">
        <v>663</v>
      </c>
      <c r="E239" s="338"/>
      <c r="F239" s="328"/>
      <c r="G239" s="328"/>
    </row>
    <row r="240" spans="1:7" ht="60" customHeight="1">
      <c r="A240" s="827"/>
      <c r="B240" s="340" t="s">
        <v>664</v>
      </c>
      <c r="C240" s="134" t="s">
        <v>24</v>
      </c>
      <c r="D240" s="339" t="s">
        <v>663</v>
      </c>
      <c r="E240" s="338"/>
      <c r="F240" s="328"/>
      <c r="G240" s="328"/>
    </row>
    <row r="241" spans="1:7" ht="50.1" customHeight="1">
      <c r="A241" s="827"/>
      <c r="B241" s="337" t="s">
        <v>662</v>
      </c>
      <c r="C241" s="336" t="s">
        <v>24</v>
      </c>
      <c r="D241" s="335" t="s">
        <v>663</v>
      </c>
      <c r="E241" s="334" t="s">
        <v>661</v>
      </c>
      <c r="F241" s="333"/>
      <c r="G241" s="328"/>
    </row>
    <row r="242" spans="1:7" ht="33" customHeight="1">
      <c r="A242" s="827"/>
      <c r="B242" s="337" t="s">
        <v>660</v>
      </c>
      <c r="C242" s="336" t="s">
        <v>24</v>
      </c>
      <c r="D242" s="335" t="s">
        <v>663</v>
      </c>
      <c r="E242" s="334"/>
      <c r="F242" s="333"/>
      <c r="G242" s="333"/>
    </row>
    <row r="243" spans="1:7" ht="33" customHeight="1">
      <c r="A243" s="828"/>
      <c r="B243" s="332" t="s">
        <v>659</v>
      </c>
      <c r="C243" s="331" t="s">
        <v>24</v>
      </c>
      <c r="D243" s="330" t="s">
        <v>663</v>
      </c>
      <c r="E243" s="329"/>
      <c r="F243" s="328"/>
      <c r="G243" s="328"/>
    </row>
  </sheetData>
  <mergeCells count="76">
    <mergeCell ref="E10:E11"/>
    <mergeCell ref="A1:E1"/>
    <mergeCell ref="C3:D3"/>
    <mergeCell ref="A6:A11"/>
    <mergeCell ref="A12:A15"/>
    <mergeCell ref="A16:A19"/>
    <mergeCell ref="A20:A21"/>
    <mergeCell ref="A44:A59"/>
    <mergeCell ref="A60:A61"/>
    <mergeCell ref="A62:A65"/>
    <mergeCell ref="A22:A23"/>
    <mergeCell ref="A24:A28"/>
    <mergeCell ref="A29:A33"/>
    <mergeCell ref="A34:A38"/>
    <mergeCell ref="A39:A40"/>
    <mergeCell ref="A66:A67"/>
    <mergeCell ref="A68:A71"/>
    <mergeCell ref="A41:A43"/>
    <mergeCell ref="C68:C69"/>
    <mergeCell ref="D68:D69"/>
    <mergeCell ref="E68:E69"/>
    <mergeCell ref="A72:A75"/>
    <mergeCell ref="B72:B73"/>
    <mergeCell ref="C72:C73"/>
    <mergeCell ref="D72:D73"/>
    <mergeCell ref="E72:E73"/>
    <mergeCell ref="B68:B69"/>
    <mergeCell ref="A76:A79"/>
    <mergeCell ref="B76:B77"/>
    <mergeCell ref="C76:C77"/>
    <mergeCell ref="D76:D77"/>
    <mergeCell ref="E76:E77"/>
    <mergeCell ref="A80:A82"/>
    <mergeCell ref="B80:B81"/>
    <mergeCell ref="C80:C81"/>
    <mergeCell ref="D80:D81"/>
    <mergeCell ref="E80:E81"/>
    <mergeCell ref="D114:D115"/>
    <mergeCell ref="E114:E115"/>
    <mergeCell ref="A84:A88"/>
    <mergeCell ref="A89:A92"/>
    <mergeCell ref="A93:A98"/>
    <mergeCell ref="A99:A102"/>
    <mergeCell ref="A103:A106"/>
    <mergeCell ref="A107:A109"/>
    <mergeCell ref="A146:A156"/>
    <mergeCell ref="A110:A112"/>
    <mergeCell ref="A114:A117"/>
    <mergeCell ref="B114:B115"/>
    <mergeCell ref="C114:C115"/>
    <mergeCell ref="A118:A120"/>
    <mergeCell ref="A121:A122"/>
    <mergeCell ref="A123:A125"/>
    <mergeCell ref="A127:A129"/>
    <mergeCell ref="A130:A145"/>
    <mergeCell ref="C157:C158"/>
    <mergeCell ref="D157:D158"/>
    <mergeCell ref="A161:A163"/>
    <mergeCell ref="A164:A168"/>
    <mergeCell ref="C164:C166"/>
    <mergeCell ref="D164:D166"/>
    <mergeCell ref="A157:A160"/>
    <mergeCell ref="A169:A174"/>
    <mergeCell ref="A175:A179"/>
    <mergeCell ref="A180:A183"/>
    <mergeCell ref="A184:A187"/>
    <mergeCell ref="A188:A199"/>
    <mergeCell ref="A231:A235"/>
    <mergeCell ref="A236:A243"/>
    <mergeCell ref="D188:D192"/>
    <mergeCell ref="A200:A201"/>
    <mergeCell ref="A202:A207"/>
    <mergeCell ref="A208:A216"/>
    <mergeCell ref="A217:A224"/>
    <mergeCell ref="A225:A230"/>
    <mergeCell ref="C188:C192"/>
  </mergeCells>
  <phoneticPr fontId="3"/>
  <dataValidations count="1">
    <dataValidation type="list" allowBlank="1" showInputMessage="1" sqref="C12:C15 C83 C91 C99:C106 C66 C62:C64 C146:C155 C123:C144" xr:uid="{967D2F40-A03D-4DA2-A0AE-6DF5045D8E6D}">
      <formula1>" ,□,■"</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12" manualBreakCount="12">
    <brk id="15" max="4" man="1"/>
    <brk id="27" max="4" man="1"/>
    <brk id="33" max="4" man="1"/>
    <brk id="43" max="4" man="1"/>
    <brk id="52" max="4" man="1"/>
    <brk id="65" max="4" man="1"/>
    <brk id="75" max="4" man="1"/>
    <brk id="83" max="4" man="1"/>
    <brk id="105" max="4" man="1"/>
    <brk id="117" max="4" man="1"/>
    <brk id="129" max="4" man="1"/>
    <brk id="16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8"/>
  <sheetViews>
    <sheetView showGridLines="0" view="pageBreakPreview" zoomScale="60" zoomScaleNormal="100" workbookViewId="0">
      <selection activeCell="B58" sqref="B58"/>
    </sheetView>
  </sheetViews>
  <sheetFormatPr defaultColWidth="9" defaultRowHeight="15.75" customHeight="1"/>
  <cols>
    <col min="1" max="2" width="3.6640625" style="163" customWidth="1"/>
    <col min="3" max="12" width="8.109375" style="163" customWidth="1"/>
    <col min="13" max="13" width="2.109375" style="163" customWidth="1"/>
    <col min="14" max="16384" width="9" style="163"/>
  </cols>
  <sheetData>
    <row r="1" spans="1:13" s="175" customFormat="1" ht="34.5" customHeight="1">
      <c r="A1" s="861" t="s">
        <v>271</v>
      </c>
      <c r="B1" s="861"/>
      <c r="C1" s="861"/>
      <c r="D1" s="861"/>
      <c r="E1" s="861"/>
      <c r="F1" s="861"/>
      <c r="G1" s="861"/>
      <c r="H1" s="861"/>
      <c r="I1" s="861"/>
      <c r="J1" s="861"/>
      <c r="K1" s="861"/>
      <c r="L1" s="861"/>
      <c r="M1" s="176"/>
    </row>
    <row r="2" spans="1:13" ht="21" customHeight="1">
      <c r="A2" s="174" t="s">
        <v>270</v>
      </c>
      <c r="J2" s="169"/>
      <c r="K2" s="169"/>
      <c r="L2" s="169"/>
    </row>
    <row r="3" spans="1:13" ht="15.75" customHeight="1">
      <c r="A3" s="169" t="s">
        <v>269</v>
      </c>
      <c r="B3" s="169"/>
      <c r="C3" s="169"/>
      <c r="D3" s="169"/>
      <c r="E3" s="169"/>
      <c r="F3" s="169"/>
      <c r="G3" s="169"/>
      <c r="H3" s="169"/>
      <c r="I3" s="169"/>
      <c r="J3" s="169"/>
      <c r="K3" s="169"/>
      <c r="L3" s="169"/>
    </row>
    <row r="4" spans="1:13" ht="4.5" customHeight="1">
      <c r="A4" s="169"/>
      <c r="B4" s="169"/>
      <c r="C4" s="169"/>
      <c r="D4" s="169"/>
      <c r="E4" s="169"/>
      <c r="F4" s="169"/>
      <c r="G4" s="169"/>
      <c r="H4" s="169"/>
      <c r="I4" s="169"/>
      <c r="J4" s="169"/>
      <c r="K4" s="169"/>
      <c r="L4" s="166"/>
    </row>
    <row r="5" spans="1:13" ht="7.5" customHeight="1">
      <c r="B5" s="173"/>
      <c r="C5" s="172"/>
      <c r="D5" s="172"/>
      <c r="E5" s="172"/>
      <c r="F5" s="172"/>
      <c r="G5" s="172"/>
      <c r="H5" s="172"/>
      <c r="I5" s="172"/>
      <c r="J5" s="172"/>
      <c r="K5" s="172"/>
      <c r="L5" s="171"/>
    </row>
    <row r="6" spans="1:13" ht="13.5" customHeight="1">
      <c r="B6" s="170"/>
      <c r="C6" s="169" t="s">
        <v>268</v>
      </c>
      <c r="D6" s="169"/>
      <c r="E6" s="169"/>
      <c r="F6" s="169"/>
      <c r="G6" s="169"/>
      <c r="H6" s="169"/>
      <c r="I6" s="169"/>
      <c r="J6" s="169"/>
      <c r="K6" s="169"/>
      <c r="L6" s="168"/>
    </row>
    <row r="7" spans="1:13" ht="13.5" customHeight="1">
      <c r="B7" s="170"/>
      <c r="C7" s="169"/>
      <c r="D7" s="169"/>
      <c r="E7" s="169"/>
      <c r="F7" s="169"/>
      <c r="G7" s="169"/>
      <c r="H7" s="169"/>
      <c r="I7" s="169"/>
      <c r="J7" s="169"/>
      <c r="K7" s="169"/>
      <c r="L7" s="168"/>
    </row>
    <row r="8" spans="1:13" ht="13.5" customHeight="1">
      <c r="B8" s="170"/>
      <c r="C8" s="169"/>
      <c r="D8" s="169"/>
      <c r="E8" s="169"/>
      <c r="F8" s="169"/>
      <c r="G8" s="169"/>
      <c r="H8" s="169"/>
      <c r="I8" s="169"/>
      <c r="J8" s="169"/>
      <c r="K8" s="169"/>
      <c r="L8" s="168"/>
    </row>
    <row r="9" spans="1:13" ht="13.5" customHeight="1">
      <c r="B9" s="170"/>
      <c r="C9" s="169"/>
      <c r="D9" s="169"/>
      <c r="E9" s="169"/>
      <c r="F9" s="169"/>
      <c r="G9" s="169"/>
      <c r="H9" s="169"/>
      <c r="I9" s="169"/>
      <c r="J9" s="169"/>
      <c r="K9" s="169"/>
      <c r="L9" s="168"/>
    </row>
    <row r="10" spans="1:13" ht="13.5" customHeight="1">
      <c r="B10" s="170"/>
      <c r="C10" s="169"/>
      <c r="D10" s="169"/>
      <c r="E10" s="169"/>
      <c r="F10" s="169"/>
      <c r="G10" s="169"/>
      <c r="H10" s="169"/>
      <c r="I10" s="169"/>
      <c r="J10" s="169"/>
      <c r="K10" s="169"/>
      <c r="L10" s="168"/>
    </row>
    <row r="11" spans="1:13" ht="13.5" customHeight="1">
      <c r="B11" s="170"/>
      <c r="C11" s="169"/>
      <c r="D11" s="169"/>
      <c r="E11" s="169"/>
      <c r="F11" s="169"/>
      <c r="G11" s="169"/>
      <c r="H11" s="169"/>
      <c r="I11" s="169"/>
      <c r="J11" s="169"/>
      <c r="K11" s="169"/>
      <c r="L11" s="168"/>
    </row>
    <row r="12" spans="1:13" ht="13.5" customHeight="1">
      <c r="B12" s="170"/>
      <c r="C12" s="169"/>
      <c r="D12" s="169"/>
      <c r="E12" s="169"/>
      <c r="F12" s="169"/>
      <c r="G12" s="169"/>
      <c r="H12" s="169"/>
      <c r="I12" s="169"/>
      <c r="J12" s="169"/>
      <c r="K12" s="169"/>
      <c r="L12" s="168"/>
    </row>
    <row r="13" spans="1:13" ht="13.5" customHeight="1">
      <c r="B13" s="170"/>
      <c r="C13" s="169"/>
      <c r="D13" s="169"/>
      <c r="E13" s="169"/>
      <c r="F13" s="169"/>
      <c r="G13" s="169"/>
      <c r="H13" s="169"/>
      <c r="I13" s="169"/>
      <c r="J13" s="169"/>
      <c r="K13" s="169"/>
      <c r="L13" s="168"/>
    </row>
    <row r="14" spans="1:13" ht="13.5" customHeight="1">
      <c r="B14" s="170"/>
      <c r="C14" s="169"/>
      <c r="D14" s="169"/>
      <c r="E14" s="169"/>
      <c r="F14" s="169"/>
      <c r="G14" s="169"/>
      <c r="H14" s="169"/>
      <c r="I14" s="169"/>
      <c r="J14" s="169"/>
      <c r="K14" s="169"/>
      <c r="L14" s="168"/>
    </row>
    <row r="15" spans="1:13" ht="13.5" customHeight="1">
      <c r="B15" s="170"/>
      <c r="C15" s="169"/>
      <c r="D15" s="169"/>
      <c r="E15" s="169"/>
      <c r="F15" s="169"/>
      <c r="G15" s="169"/>
      <c r="H15" s="169"/>
      <c r="I15" s="169"/>
      <c r="J15" s="169"/>
      <c r="K15" s="169"/>
      <c r="L15" s="168"/>
    </row>
    <row r="16" spans="1:13" ht="13.5" customHeight="1">
      <c r="B16" s="170"/>
      <c r="C16" s="169" t="s">
        <v>267</v>
      </c>
      <c r="D16" s="169"/>
      <c r="E16" s="169"/>
      <c r="F16" s="169"/>
      <c r="G16" s="169"/>
      <c r="H16" s="169"/>
      <c r="I16" s="169"/>
      <c r="J16" s="169"/>
      <c r="K16" s="169"/>
      <c r="L16" s="168"/>
    </row>
    <row r="17" spans="2:12" ht="13.5" customHeight="1">
      <c r="B17" s="170"/>
      <c r="C17" s="169"/>
      <c r="D17" s="169"/>
      <c r="E17" s="169"/>
      <c r="F17" s="169"/>
      <c r="G17" s="169"/>
      <c r="H17" s="169"/>
      <c r="I17" s="169"/>
      <c r="J17" s="169"/>
      <c r="K17" s="169"/>
      <c r="L17" s="168"/>
    </row>
    <row r="18" spans="2:12" ht="13.5" customHeight="1">
      <c r="B18" s="170"/>
      <c r="C18" s="169"/>
      <c r="D18" s="169"/>
      <c r="E18" s="169"/>
      <c r="F18" s="169"/>
      <c r="G18" s="169"/>
      <c r="H18" s="169"/>
      <c r="I18" s="169"/>
      <c r="J18" s="169"/>
      <c r="K18" s="169"/>
      <c r="L18" s="168"/>
    </row>
    <row r="19" spans="2:12" ht="13.5" customHeight="1">
      <c r="B19" s="170"/>
      <c r="C19" s="169"/>
      <c r="D19" s="169"/>
      <c r="E19" s="169"/>
      <c r="F19" s="169"/>
      <c r="G19" s="169"/>
      <c r="H19" s="169"/>
      <c r="I19" s="169"/>
      <c r="J19" s="169"/>
      <c r="K19" s="169"/>
      <c r="L19" s="168"/>
    </row>
    <row r="20" spans="2:12" ht="13.5" customHeight="1">
      <c r="B20" s="170"/>
      <c r="C20" s="169"/>
      <c r="D20" s="169"/>
      <c r="E20" s="169"/>
      <c r="F20" s="169"/>
      <c r="G20" s="169"/>
      <c r="H20" s="169"/>
      <c r="I20" s="169"/>
      <c r="J20" s="169"/>
      <c r="K20" s="169"/>
      <c r="L20" s="168"/>
    </row>
    <row r="21" spans="2:12" ht="13.5" customHeight="1">
      <c r="B21" s="170"/>
      <c r="C21" s="169"/>
      <c r="D21" s="169"/>
      <c r="E21" s="169"/>
      <c r="F21" s="169"/>
      <c r="G21" s="169"/>
      <c r="H21" s="169"/>
      <c r="I21" s="169"/>
      <c r="J21" s="169"/>
      <c r="K21" s="169"/>
      <c r="L21" s="168"/>
    </row>
    <row r="22" spans="2:12" ht="13.5" customHeight="1">
      <c r="B22" s="170"/>
      <c r="C22" s="169"/>
      <c r="D22" s="169"/>
      <c r="E22" s="169"/>
      <c r="F22" s="169"/>
      <c r="G22" s="169"/>
      <c r="H22" s="169"/>
      <c r="I22" s="169"/>
      <c r="J22" s="169"/>
      <c r="K22" s="169"/>
      <c r="L22" s="168"/>
    </row>
    <row r="23" spans="2:12" ht="13.5" customHeight="1">
      <c r="B23" s="170"/>
      <c r="C23" s="169"/>
      <c r="D23" s="169"/>
      <c r="E23" s="169"/>
      <c r="F23" s="169"/>
      <c r="G23" s="169"/>
      <c r="H23" s="169"/>
      <c r="I23" s="169"/>
      <c r="J23" s="169"/>
      <c r="K23" s="169"/>
      <c r="L23" s="168"/>
    </row>
    <row r="24" spans="2:12" ht="13.5" customHeight="1">
      <c r="B24" s="170"/>
      <c r="C24" s="169"/>
      <c r="D24" s="169"/>
      <c r="E24" s="169"/>
      <c r="F24" s="169"/>
      <c r="G24" s="169"/>
      <c r="H24" s="169"/>
      <c r="I24" s="169"/>
      <c r="J24" s="169"/>
      <c r="K24" s="169"/>
      <c r="L24" s="168"/>
    </row>
    <row r="25" spans="2:12" ht="13.5" customHeight="1">
      <c r="B25" s="170"/>
      <c r="C25" s="169"/>
      <c r="D25" s="169"/>
      <c r="E25" s="169"/>
      <c r="F25" s="169"/>
      <c r="G25" s="169"/>
      <c r="H25" s="169"/>
      <c r="I25" s="169"/>
      <c r="J25" s="169"/>
      <c r="K25" s="169"/>
      <c r="L25" s="168"/>
    </row>
    <row r="26" spans="2:12" ht="13.5" customHeight="1">
      <c r="B26" s="170"/>
      <c r="C26" s="169" t="s">
        <v>266</v>
      </c>
      <c r="D26" s="169"/>
      <c r="E26" s="169"/>
      <c r="F26" s="169"/>
      <c r="G26" s="169"/>
      <c r="H26" s="169"/>
      <c r="I26" s="169"/>
      <c r="J26" s="169"/>
      <c r="K26" s="169"/>
      <c r="L26" s="168"/>
    </row>
    <row r="27" spans="2:12" ht="13.5" customHeight="1">
      <c r="B27" s="170"/>
      <c r="C27" s="169"/>
      <c r="D27" s="169"/>
      <c r="E27" s="169"/>
      <c r="F27" s="169"/>
      <c r="G27" s="169"/>
      <c r="H27" s="169"/>
      <c r="I27" s="169"/>
      <c r="J27" s="169"/>
      <c r="K27" s="169"/>
      <c r="L27" s="168"/>
    </row>
    <row r="28" spans="2:12" ht="13.5" customHeight="1">
      <c r="B28" s="170"/>
      <c r="C28" s="169"/>
      <c r="D28" s="169"/>
      <c r="E28" s="169"/>
      <c r="F28" s="169"/>
      <c r="G28" s="169"/>
      <c r="H28" s="169"/>
      <c r="I28" s="169"/>
      <c r="J28" s="169"/>
      <c r="K28" s="169"/>
      <c r="L28" s="168"/>
    </row>
    <row r="29" spans="2:12" ht="13.5" customHeight="1">
      <c r="B29" s="170"/>
      <c r="C29" s="169"/>
      <c r="D29" s="169"/>
      <c r="E29" s="169"/>
      <c r="F29" s="169"/>
      <c r="G29" s="169"/>
      <c r="H29" s="169"/>
      <c r="I29" s="169"/>
      <c r="J29" s="169"/>
      <c r="K29" s="169"/>
      <c r="L29" s="168"/>
    </row>
    <row r="30" spans="2:12" ht="13.5" customHeight="1">
      <c r="B30" s="170"/>
      <c r="C30" s="169"/>
      <c r="D30" s="169"/>
      <c r="E30" s="169"/>
      <c r="F30" s="169"/>
      <c r="G30" s="169"/>
      <c r="H30" s="169"/>
      <c r="I30" s="169"/>
      <c r="J30" s="169"/>
      <c r="K30" s="169"/>
      <c r="L30" s="168"/>
    </row>
    <row r="31" spans="2:12" ht="13.5" customHeight="1">
      <c r="B31" s="170"/>
      <c r="C31" s="169"/>
      <c r="D31" s="169"/>
      <c r="E31" s="169"/>
      <c r="F31" s="169"/>
      <c r="G31" s="169"/>
      <c r="H31" s="169"/>
      <c r="I31" s="169"/>
      <c r="J31" s="169"/>
      <c r="K31" s="169"/>
      <c r="L31" s="168"/>
    </row>
    <row r="32" spans="2:12" ht="13.5" customHeight="1">
      <c r="B32" s="170"/>
      <c r="C32" s="169"/>
      <c r="D32" s="169"/>
      <c r="E32" s="169"/>
      <c r="F32" s="169"/>
      <c r="G32" s="169"/>
      <c r="H32" s="169"/>
      <c r="I32" s="169"/>
      <c r="J32" s="169"/>
      <c r="K32" s="169"/>
      <c r="L32" s="168"/>
    </row>
    <row r="33" spans="2:12" ht="13.5" customHeight="1">
      <c r="B33" s="170"/>
      <c r="C33" s="169"/>
      <c r="D33" s="169"/>
      <c r="E33" s="169"/>
      <c r="F33" s="169"/>
      <c r="G33" s="169"/>
      <c r="H33" s="169"/>
      <c r="I33" s="169"/>
      <c r="J33" s="169"/>
      <c r="K33" s="169"/>
      <c r="L33" s="168"/>
    </row>
    <row r="34" spans="2:12" ht="13.5" customHeight="1">
      <c r="B34" s="170"/>
      <c r="C34" s="169"/>
      <c r="D34" s="169"/>
      <c r="E34" s="169"/>
      <c r="F34" s="169"/>
      <c r="G34" s="169"/>
      <c r="H34" s="169"/>
      <c r="I34" s="169"/>
      <c r="J34" s="169"/>
      <c r="K34" s="169"/>
      <c r="L34" s="168"/>
    </row>
    <row r="35" spans="2:12" ht="13.5" customHeight="1">
      <c r="B35" s="170"/>
      <c r="C35" s="169"/>
      <c r="D35" s="169"/>
      <c r="E35" s="169"/>
      <c r="F35" s="169"/>
      <c r="G35" s="169"/>
      <c r="H35" s="169"/>
      <c r="I35" s="169"/>
      <c r="J35" s="169"/>
      <c r="K35" s="169"/>
      <c r="L35" s="168"/>
    </row>
    <row r="36" spans="2:12" ht="13.5" customHeight="1">
      <c r="B36" s="170"/>
      <c r="C36" s="169" t="s">
        <v>265</v>
      </c>
      <c r="D36" s="169"/>
      <c r="E36" s="169"/>
      <c r="F36" s="169"/>
      <c r="G36" s="169"/>
      <c r="H36" s="169"/>
      <c r="I36" s="169"/>
      <c r="J36" s="169"/>
      <c r="K36" s="169"/>
      <c r="L36" s="168"/>
    </row>
    <row r="37" spans="2:12" ht="13.5" customHeight="1">
      <c r="B37" s="170"/>
      <c r="C37" s="169"/>
      <c r="D37" s="169"/>
      <c r="E37" s="169"/>
      <c r="F37" s="169"/>
      <c r="G37" s="169"/>
      <c r="H37" s="169"/>
      <c r="I37" s="169"/>
      <c r="J37" s="169"/>
      <c r="K37" s="169"/>
      <c r="L37" s="168"/>
    </row>
    <row r="38" spans="2:12" ht="13.5" customHeight="1">
      <c r="B38" s="170"/>
      <c r="C38" s="169"/>
      <c r="D38" s="169"/>
      <c r="E38" s="169"/>
      <c r="F38" s="169"/>
      <c r="G38" s="169"/>
      <c r="H38" s="169"/>
      <c r="I38" s="169"/>
      <c r="J38" s="169"/>
      <c r="K38" s="169"/>
      <c r="L38" s="168"/>
    </row>
    <row r="39" spans="2:12" ht="13.5" customHeight="1">
      <c r="B39" s="170"/>
      <c r="C39" s="169"/>
      <c r="D39" s="169"/>
      <c r="E39" s="169"/>
      <c r="F39" s="169"/>
      <c r="G39" s="169"/>
      <c r="H39" s="169"/>
      <c r="I39" s="169"/>
      <c r="J39" s="169"/>
      <c r="K39" s="169"/>
      <c r="L39" s="168"/>
    </row>
    <row r="40" spans="2:12" ht="13.5" customHeight="1">
      <c r="B40" s="170"/>
      <c r="C40" s="169"/>
      <c r="D40" s="169"/>
      <c r="E40" s="169"/>
      <c r="F40" s="169"/>
      <c r="G40" s="169"/>
      <c r="H40" s="169"/>
      <c r="I40" s="169"/>
      <c r="J40" s="169"/>
      <c r="K40" s="169"/>
      <c r="L40" s="168"/>
    </row>
    <row r="41" spans="2:12" ht="13.5" customHeight="1">
      <c r="B41" s="170"/>
      <c r="C41" s="169"/>
      <c r="D41" s="169"/>
      <c r="E41" s="169"/>
      <c r="F41" s="169"/>
      <c r="G41" s="169"/>
      <c r="H41" s="169"/>
      <c r="I41" s="169"/>
      <c r="J41" s="169"/>
      <c r="K41" s="169"/>
      <c r="L41" s="168"/>
    </row>
    <row r="42" spans="2:12" ht="13.5" customHeight="1">
      <c r="B42" s="170"/>
      <c r="C42" s="169"/>
      <c r="D42" s="169"/>
      <c r="E42" s="169"/>
      <c r="F42" s="169"/>
      <c r="G42" s="169"/>
      <c r="H42" s="169"/>
      <c r="I42" s="169"/>
      <c r="J42" s="169"/>
      <c r="K42" s="169"/>
      <c r="L42" s="168"/>
    </row>
    <row r="43" spans="2:12" ht="13.5" customHeight="1">
      <c r="B43" s="170"/>
      <c r="C43" s="169"/>
      <c r="D43" s="169"/>
      <c r="E43" s="169"/>
      <c r="F43" s="169"/>
      <c r="G43" s="169"/>
      <c r="H43" s="169"/>
      <c r="I43" s="169"/>
      <c r="J43" s="169"/>
      <c r="K43" s="169"/>
      <c r="L43" s="168"/>
    </row>
    <row r="44" spans="2:12" ht="13.5" customHeight="1">
      <c r="B44" s="170"/>
      <c r="C44" s="169"/>
      <c r="D44" s="169"/>
      <c r="E44" s="169"/>
      <c r="F44" s="169"/>
      <c r="G44" s="169"/>
      <c r="H44" s="169"/>
      <c r="I44" s="169"/>
      <c r="J44" s="169"/>
      <c r="K44" s="169"/>
      <c r="L44" s="168"/>
    </row>
    <row r="45" spans="2:12" ht="13.5" customHeight="1">
      <c r="B45" s="170"/>
      <c r="C45" s="169"/>
      <c r="D45" s="169"/>
      <c r="E45" s="169"/>
      <c r="F45" s="169"/>
      <c r="G45" s="169"/>
      <c r="H45" s="169"/>
      <c r="I45" s="169"/>
      <c r="J45" s="169"/>
      <c r="K45" s="169"/>
      <c r="L45" s="168"/>
    </row>
    <row r="46" spans="2:12" ht="13.5" customHeight="1">
      <c r="B46" s="170"/>
      <c r="C46" s="169" t="s">
        <v>264</v>
      </c>
      <c r="D46" s="169"/>
      <c r="E46" s="169"/>
      <c r="F46" s="169"/>
      <c r="G46" s="169"/>
      <c r="H46" s="169"/>
      <c r="I46" s="169"/>
      <c r="J46" s="169"/>
      <c r="K46" s="169"/>
      <c r="L46" s="168"/>
    </row>
    <row r="47" spans="2:12" ht="13.5" customHeight="1">
      <c r="B47" s="170"/>
      <c r="C47" s="169"/>
      <c r="D47" s="169"/>
      <c r="E47" s="169"/>
      <c r="F47" s="169"/>
      <c r="G47" s="169"/>
      <c r="H47" s="169"/>
      <c r="I47" s="169"/>
      <c r="J47" s="169"/>
      <c r="K47" s="169"/>
      <c r="L47" s="168"/>
    </row>
    <row r="48" spans="2:12" ht="13.5" customHeight="1">
      <c r="B48" s="170"/>
      <c r="C48" s="169"/>
      <c r="D48" s="169"/>
      <c r="E48" s="169"/>
      <c r="F48" s="169"/>
      <c r="G48" s="169"/>
      <c r="H48" s="169"/>
      <c r="I48" s="169"/>
      <c r="J48" s="169"/>
      <c r="K48" s="169"/>
      <c r="L48" s="168"/>
    </row>
    <row r="49" spans="2:12" ht="13.5" customHeight="1">
      <c r="B49" s="170"/>
      <c r="C49" s="169"/>
      <c r="D49" s="169"/>
      <c r="E49" s="169"/>
      <c r="F49" s="169"/>
      <c r="G49" s="169"/>
      <c r="H49" s="169"/>
      <c r="I49" s="169"/>
      <c r="J49" s="169"/>
      <c r="K49" s="169"/>
      <c r="L49" s="168"/>
    </row>
    <row r="50" spans="2:12" ht="13.5" customHeight="1">
      <c r="B50" s="170"/>
      <c r="C50" s="169"/>
      <c r="D50" s="169"/>
      <c r="E50" s="169"/>
      <c r="F50" s="169"/>
      <c r="G50" s="169"/>
      <c r="H50" s="169"/>
      <c r="I50" s="169"/>
      <c r="J50" s="169"/>
      <c r="K50" s="169"/>
      <c r="L50" s="168"/>
    </row>
    <row r="51" spans="2:12" ht="13.5" customHeight="1">
      <c r="B51" s="170"/>
      <c r="C51" s="169"/>
      <c r="D51" s="169"/>
      <c r="E51" s="169"/>
      <c r="F51" s="169"/>
      <c r="G51" s="169"/>
      <c r="H51" s="169"/>
      <c r="I51" s="169"/>
      <c r="J51" s="169"/>
      <c r="K51" s="169"/>
      <c r="L51" s="168"/>
    </row>
    <row r="52" spans="2:12" ht="13.5" customHeight="1">
      <c r="B52" s="170"/>
      <c r="C52" s="169"/>
      <c r="D52" s="169"/>
      <c r="E52" s="169"/>
      <c r="F52" s="169"/>
      <c r="G52" s="169"/>
      <c r="H52" s="169"/>
      <c r="I52" s="169"/>
      <c r="J52" s="169"/>
      <c r="K52" s="169"/>
      <c r="L52" s="168"/>
    </row>
    <row r="53" spans="2:12" ht="13.5" customHeight="1">
      <c r="B53" s="170"/>
      <c r="C53" s="169"/>
      <c r="D53" s="169"/>
      <c r="E53" s="169"/>
      <c r="F53" s="169"/>
      <c r="G53" s="169"/>
      <c r="H53" s="169"/>
      <c r="I53" s="169"/>
      <c r="J53" s="169"/>
      <c r="K53" s="169"/>
      <c r="L53" s="168"/>
    </row>
    <row r="54" spans="2:12" ht="13.5" customHeight="1">
      <c r="B54" s="170"/>
      <c r="C54" s="169"/>
      <c r="D54" s="169"/>
      <c r="E54" s="169"/>
      <c r="F54" s="169"/>
      <c r="G54" s="169"/>
      <c r="H54" s="169"/>
      <c r="I54" s="169"/>
      <c r="J54" s="169"/>
      <c r="K54" s="169"/>
      <c r="L54" s="168"/>
    </row>
    <row r="55" spans="2:12" ht="13.5" customHeight="1">
      <c r="B55" s="170"/>
      <c r="C55" s="169"/>
      <c r="D55" s="169"/>
      <c r="E55" s="169"/>
      <c r="F55" s="169"/>
      <c r="G55" s="169"/>
      <c r="H55" s="169"/>
      <c r="I55" s="169"/>
      <c r="J55" s="169"/>
      <c r="K55" s="169"/>
      <c r="L55" s="168"/>
    </row>
    <row r="56" spans="2:12" ht="4.5" customHeight="1">
      <c r="B56" s="167"/>
      <c r="C56" s="166"/>
      <c r="D56" s="166"/>
      <c r="E56" s="166"/>
      <c r="F56" s="166"/>
      <c r="G56" s="166"/>
      <c r="H56" s="166"/>
      <c r="I56" s="166"/>
      <c r="J56" s="166"/>
      <c r="K56" s="166"/>
      <c r="L56" s="165"/>
    </row>
    <row r="57" spans="2:12" ht="6" customHeight="1"/>
    <row r="58" spans="2:12" ht="15.75" customHeight="1">
      <c r="B58" s="164" t="s">
        <v>263</v>
      </c>
    </row>
  </sheetData>
  <mergeCells count="1">
    <mergeCell ref="A1:L1"/>
  </mergeCells>
  <phoneticPr fontId="3"/>
  <pageMargins left="0.78740157480314965" right="0.47244094488188981" top="0.78740157480314965" bottom="0.70866141732283472" header="0.51181102362204722" footer="0.47244094488188981"/>
  <pageSetup paperSize="9" orientation="portrait" r:id="rId1"/>
  <headerFooter alignWithMargins="0">
    <oddFooter>&amp;C&amp;9－ １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448"/>
  <sheetViews>
    <sheetView showGridLines="0" zoomScaleNormal="100" workbookViewId="0"/>
  </sheetViews>
  <sheetFormatPr defaultColWidth="9" defaultRowHeight="12"/>
  <cols>
    <col min="1" max="26" width="3.33203125" style="163" customWidth="1"/>
    <col min="27" max="27" width="4.109375" style="163" customWidth="1"/>
    <col min="28" max="16384" width="9" style="163"/>
  </cols>
  <sheetData>
    <row r="1" spans="1:29" ht="15.75" customHeight="1">
      <c r="A1" s="174" t="s">
        <v>337</v>
      </c>
      <c r="B1" s="192"/>
      <c r="C1" s="200"/>
      <c r="D1" s="200"/>
      <c r="E1" s="201"/>
      <c r="F1" s="201"/>
      <c r="G1" s="200"/>
      <c r="Z1" s="200"/>
    </row>
    <row r="2" spans="1:29" ht="3.75" customHeight="1">
      <c r="E2" s="199"/>
      <c r="R2" s="185"/>
      <c r="S2" s="185"/>
      <c r="T2" s="185"/>
      <c r="U2" s="185"/>
      <c r="V2" s="185"/>
      <c r="W2" s="185"/>
      <c r="X2" s="185"/>
      <c r="Y2" s="185"/>
    </row>
    <row r="3" spans="1:29" ht="14.25" customHeight="1">
      <c r="A3" s="163" t="s">
        <v>336</v>
      </c>
      <c r="E3" s="199"/>
      <c r="F3" s="169"/>
      <c r="I3" s="166"/>
      <c r="Y3" s="169"/>
      <c r="Z3" s="169"/>
    </row>
    <row r="4" spans="1:29" ht="21" customHeight="1">
      <c r="B4" s="962" t="s">
        <v>335</v>
      </c>
      <c r="C4" s="963"/>
      <c r="D4" s="963"/>
      <c r="E4" s="963"/>
      <c r="F4" s="964"/>
      <c r="G4" s="197"/>
      <c r="H4" s="196"/>
      <c r="J4" s="198" t="s">
        <v>334</v>
      </c>
      <c r="K4" s="196"/>
      <c r="L4" s="196"/>
      <c r="M4" s="196"/>
      <c r="N4" s="196"/>
      <c r="O4" s="196"/>
      <c r="P4" s="196" t="s">
        <v>333</v>
      </c>
      <c r="Q4" s="196"/>
      <c r="R4" s="196"/>
      <c r="S4" s="196"/>
      <c r="T4" s="196"/>
      <c r="U4" s="196"/>
      <c r="V4" s="196"/>
      <c r="W4" s="196"/>
      <c r="X4" s="196"/>
      <c r="Y4" s="196"/>
      <c r="Z4" s="195"/>
    </row>
    <row r="5" spans="1:29" ht="21" customHeight="1">
      <c r="B5" s="962" t="s">
        <v>332</v>
      </c>
      <c r="C5" s="963"/>
      <c r="D5" s="963"/>
      <c r="E5" s="963"/>
      <c r="F5" s="964"/>
      <c r="G5" s="197" t="s">
        <v>331</v>
      </c>
      <c r="H5" s="196"/>
      <c r="I5" s="196"/>
      <c r="J5" s="196"/>
      <c r="K5" s="196"/>
      <c r="L5" s="196"/>
      <c r="M5" s="196" t="s">
        <v>330</v>
      </c>
      <c r="N5" s="196"/>
      <c r="P5" s="196" t="s">
        <v>329</v>
      </c>
      <c r="Q5" s="196"/>
      <c r="R5" s="196"/>
      <c r="S5" s="196" t="s">
        <v>328</v>
      </c>
      <c r="T5" s="196"/>
      <c r="U5" s="196"/>
      <c r="V5" s="196"/>
      <c r="W5" s="196" t="s">
        <v>327</v>
      </c>
      <c r="X5" s="196"/>
      <c r="Y5" s="196"/>
      <c r="Z5" s="195"/>
    </row>
    <row r="6" spans="1:29" ht="21" customHeight="1">
      <c r="B6" s="879" t="s">
        <v>326</v>
      </c>
      <c r="C6" s="880"/>
      <c r="D6" s="880"/>
      <c r="E6" s="880"/>
      <c r="F6" s="881"/>
      <c r="G6" s="916" t="s">
        <v>325</v>
      </c>
      <c r="H6" s="910"/>
      <c r="I6" s="910"/>
      <c r="J6" s="917"/>
      <c r="K6" s="909" t="s">
        <v>325</v>
      </c>
      <c r="L6" s="910"/>
      <c r="M6" s="910"/>
      <c r="N6" s="917"/>
      <c r="O6" s="909" t="s">
        <v>325</v>
      </c>
      <c r="P6" s="910"/>
      <c r="Q6" s="910"/>
      <c r="R6" s="917"/>
      <c r="S6" s="909" t="s">
        <v>325</v>
      </c>
      <c r="T6" s="910"/>
      <c r="U6" s="910"/>
      <c r="V6" s="910"/>
      <c r="W6" s="909" t="s">
        <v>325</v>
      </c>
      <c r="X6" s="910"/>
      <c r="Y6" s="910"/>
      <c r="Z6" s="960"/>
    </row>
    <row r="7" spans="1:29" ht="21" customHeight="1">
      <c r="B7" s="940" t="s">
        <v>324</v>
      </c>
      <c r="C7" s="941"/>
      <c r="D7" s="941"/>
      <c r="E7" s="941"/>
      <c r="F7" s="942"/>
      <c r="G7" s="943">
        <v>0</v>
      </c>
      <c r="H7" s="944"/>
      <c r="I7" s="944"/>
      <c r="J7" s="944"/>
      <c r="K7" s="945">
        <v>0</v>
      </c>
      <c r="L7" s="945"/>
      <c r="M7" s="945"/>
      <c r="N7" s="945"/>
      <c r="O7" s="945">
        <v>0</v>
      </c>
      <c r="P7" s="945"/>
      <c r="Q7" s="945"/>
      <c r="R7" s="945"/>
      <c r="S7" s="945">
        <v>0</v>
      </c>
      <c r="T7" s="945"/>
      <c r="U7" s="945"/>
      <c r="V7" s="945"/>
      <c r="W7" s="944">
        <v>0</v>
      </c>
      <c r="X7" s="944"/>
      <c r="Y7" s="944"/>
      <c r="Z7" s="959"/>
    </row>
    <row r="8" spans="1:29" ht="21" customHeight="1">
      <c r="B8" s="194"/>
      <c r="C8" s="968" t="s">
        <v>323</v>
      </c>
      <c r="D8" s="969"/>
      <c r="E8" s="969"/>
      <c r="F8" s="970"/>
      <c r="G8" s="866">
        <v>0</v>
      </c>
      <c r="H8" s="867"/>
      <c r="I8" s="867"/>
      <c r="J8" s="867"/>
      <c r="K8" s="865">
        <v>0</v>
      </c>
      <c r="L8" s="865"/>
      <c r="M8" s="865"/>
      <c r="N8" s="865"/>
      <c r="O8" s="865">
        <v>0</v>
      </c>
      <c r="P8" s="865"/>
      <c r="Q8" s="865"/>
      <c r="R8" s="865"/>
      <c r="S8" s="865">
        <v>0</v>
      </c>
      <c r="T8" s="865"/>
      <c r="U8" s="865"/>
      <c r="V8" s="865"/>
      <c r="W8" s="867">
        <v>0</v>
      </c>
      <c r="X8" s="867"/>
      <c r="Y8" s="867"/>
      <c r="Z8" s="971"/>
    </row>
    <row r="9" spans="1:29" ht="21" customHeight="1">
      <c r="B9" s="965" t="s">
        <v>322</v>
      </c>
      <c r="C9" s="966"/>
      <c r="D9" s="966"/>
      <c r="E9" s="966"/>
      <c r="F9" s="967"/>
      <c r="G9" s="974">
        <v>0</v>
      </c>
      <c r="H9" s="972"/>
      <c r="I9" s="972"/>
      <c r="J9" s="972"/>
      <c r="K9" s="975">
        <v>0</v>
      </c>
      <c r="L9" s="975"/>
      <c r="M9" s="975"/>
      <c r="N9" s="975"/>
      <c r="O9" s="975">
        <v>0</v>
      </c>
      <c r="P9" s="975"/>
      <c r="Q9" s="975"/>
      <c r="R9" s="975"/>
      <c r="S9" s="975">
        <v>0</v>
      </c>
      <c r="T9" s="975"/>
      <c r="U9" s="975"/>
      <c r="V9" s="975"/>
      <c r="W9" s="972">
        <v>0</v>
      </c>
      <c r="X9" s="972"/>
      <c r="Y9" s="972"/>
      <c r="Z9" s="973"/>
    </row>
    <row r="10" spans="1:29" ht="21" customHeight="1">
      <c r="B10" s="962" t="s">
        <v>282</v>
      </c>
      <c r="C10" s="963"/>
      <c r="D10" s="963"/>
      <c r="E10" s="963"/>
      <c r="F10" s="964"/>
      <c r="G10" s="976" t="s">
        <v>321</v>
      </c>
      <c r="H10" s="976"/>
      <c r="I10" s="976"/>
      <c r="J10" s="977"/>
      <c r="K10" s="862" t="s">
        <v>321</v>
      </c>
      <c r="L10" s="863"/>
      <c r="M10" s="863"/>
      <c r="N10" s="864"/>
      <c r="O10" s="862" t="s">
        <v>321</v>
      </c>
      <c r="P10" s="863"/>
      <c r="Q10" s="863"/>
      <c r="R10" s="864"/>
      <c r="S10" s="862" t="s">
        <v>321</v>
      </c>
      <c r="T10" s="863"/>
      <c r="U10" s="863"/>
      <c r="V10" s="864"/>
      <c r="W10" s="862" t="s">
        <v>321</v>
      </c>
      <c r="X10" s="863"/>
      <c r="Y10" s="863"/>
      <c r="Z10" s="961"/>
      <c r="AB10" s="179"/>
    </row>
    <row r="11" spans="1:29" ht="24.75" customHeight="1">
      <c r="B11" s="868" t="s">
        <v>320</v>
      </c>
      <c r="C11" s="868"/>
      <c r="D11" s="868"/>
      <c r="E11" s="868"/>
      <c r="F11" s="868"/>
      <c r="G11" s="868"/>
      <c r="H11" s="868"/>
      <c r="I11" s="868"/>
      <c r="J11" s="868"/>
      <c r="K11" s="868"/>
      <c r="L11" s="868"/>
      <c r="M11" s="868"/>
      <c r="N11" s="868"/>
      <c r="O11" s="868"/>
      <c r="P11" s="868"/>
      <c r="Q11" s="868"/>
      <c r="R11" s="868"/>
      <c r="S11" s="868"/>
      <c r="T11" s="868"/>
      <c r="U11" s="868"/>
      <c r="V11" s="868"/>
      <c r="W11" s="868"/>
      <c r="X11" s="868"/>
      <c r="Y11" s="868"/>
      <c r="Z11" s="868"/>
      <c r="AA11" s="868"/>
    </row>
    <row r="12" spans="1:29" s="193" customFormat="1" ht="15" customHeight="1">
      <c r="B12" s="869" t="s">
        <v>319</v>
      </c>
      <c r="C12" s="869"/>
      <c r="D12" s="869"/>
      <c r="E12" s="869"/>
      <c r="F12" s="869"/>
      <c r="G12" s="869"/>
      <c r="H12" s="869"/>
      <c r="I12" s="869"/>
      <c r="J12" s="869"/>
      <c r="K12" s="869"/>
      <c r="L12" s="869"/>
      <c r="M12" s="869"/>
      <c r="N12" s="869"/>
      <c r="O12" s="869"/>
      <c r="P12" s="869"/>
      <c r="Q12" s="869"/>
      <c r="R12" s="869"/>
      <c r="S12" s="869"/>
      <c r="T12" s="869"/>
      <c r="U12" s="869"/>
      <c r="V12" s="869"/>
      <c r="W12" s="869"/>
      <c r="X12" s="869"/>
      <c r="Y12" s="869"/>
      <c r="Z12" s="869"/>
      <c r="AA12" s="869"/>
      <c r="AB12" s="169"/>
      <c r="AC12" s="169"/>
    </row>
    <row r="13" spans="1:29" ht="18.75" customHeight="1">
      <c r="B13" s="169"/>
      <c r="C13" s="169"/>
      <c r="D13" s="169"/>
      <c r="E13" s="192"/>
      <c r="F13" s="169"/>
      <c r="G13" s="169"/>
      <c r="H13" s="169"/>
      <c r="I13" s="169"/>
      <c r="J13" s="169"/>
      <c r="K13" s="169"/>
      <c r="L13" s="169"/>
      <c r="M13" s="169"/>
      <c r="N13" s="169"/>
      <c r="O13" s="169"/>
      <c r="P13" s="169"/>
      <c r="U13" s="185"/>
      <c r="V13" s="185"/>
      <c r="W13" s="185"/>
      <c r="X13" s="185"/>
      <c r="Y13" s="185"/>
      <c r="Z13" s="169"/>
    </row>
    <row r="14" spans="1:29" ht="24" customHeight="1">
      <c r="A14" s="174" t="s">
        <v>318</v>
      </c>
    </row>
    <row r="15" spans="1:29" s="177" customFormat="1" ht="18" customHeight="1">
      <c r="A15" s="163" t="s">
        <v>317</v>
      </c>
      <c r="B15" s="163"/>
      <c r="C15" s="163"/>
      <c r="D15" s="163"/>
      <c r="E15" s="163"/>
      <c r="F15" s="163"/>
      <c r="G15" s="163"/>
      <c r="H15" s="163"/>
      <c r="I15" s="163"/>
      <c r="J15" s="163"/>
    </row>
    <row r="16" spans="1:29" s="177" customFormat="1" ht="5.25" customHeight="1">
      <c r="A16" s="163"/>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5"/>
    </row>
    <row r="17" spans="1:33" s="177" customFormat="1" ht="21" customHeight="1">
      <c r="A17" s="163"/>
      <c r="B17" s="191"/>
      <c r="C17" s="882" t="s">
        <v>316</v>
      </c>
      <c r="D17" s="882"/>
      <c r="E17" s="882"/>
      <c r="F17" s="882" t="s">
        <v>315</v>
      </c>
      <c r="G17" s="882"/>
      <c r="H17" s="882"/>
      <c r="I17" s="882" t="s">
        <v>314</v>
      </c>
      <c r="J17" s="882"/>
      <c r="K17" s="882"/>
      <c r="L17" s="882" t="s">
        <v>313</v>
      </c>
      <c r="M17" s="882"/>
      <c r="N17" s="882"/>
      <c r="O17" s="882" t="s">
        <v>312</v>
      </c>
      <c r="P17" s="882"/>
      <c r="Q17" s="882"/>
      <c r="R17" s="882" t="s">
        <v>311</v>
      </c>
      <c r="S17" s="882"/>
      <c r="T17" s="882"/>
      <c r="U17" s="882" t="s">
        <v>310</v>
      </c>
      <c r="V17" s="882"/>
      <c r="W17" s="882"/>
      <c r="X17" s="882" t="s">
        <v>309</v>
      </c>
      <c r="Y17" s="882"/>
      <c r="Z17" s="882"/>
    </row>
    <row r="18" spans="1:33" s="177" customFormat="1" ht="21" customHeight="1">
      <c r="A18" s="163"/>
      <c r="B18" s="190" t="s">
        <v>308</v>
      </c>
      <c r="C18" s="883">
        <v>0</v>
      </c>
      <c r="D18" s="883"/>
      <c r="E18" s="883"/>
      <c r="F18" s="883">
        <v>0</v>
      </c>
      <c r="G18" s="883"/>
      <c r="H18" s="883"/>
      <c r="I18" s="883">
        <v>0</v>
      </c>
      <c r="J18" s="883"/>
      <c r="K18" s="883"/>
      <c r="L18" s="883">
        <v>0</v>
      </c>
      <c r="M18" s="883"/>
      <c r="N18" s="883"/>
      <c r="O18" s="883">
        <v>0</v>
      </c>
      <c r="P18" s="883"/>
      <c r="Q18" s="883"/>
      <c r="R18" s="883">
        <v>0</v>
      </c>
      <c r="S18" s="883"/>
      <c r="T18" s="883"/>
      <c r="U18" s="883">
        <v>0</v>
      </c>
      <c r="V18" s="883"/>
      <c r="W18" s="883"/>
      <c r="X18" s="884">
        <f>SUM(C18:W18)</f>
        <v>0</v>
      </c>
      <c r="Y18" s="884"/>
      <c r="Z18" s="884"/>
    </row>
    <row r="19" spans="1:33" s="177" customFormat="1" ht="21" customHeight="1">
      <c r="A19" s="163"/>
      <c r="B19" s="189" t="s">
        <v>307</v>
      </c>
      <c r="C19" s="898">
        <v>0</v>
      </c>
      <c r="D19" s="898"/>
      <c r="E19" s="898"/>
      <c r="F19" s="898">
        <v>0</v>
      </c>
      <c r="G19" s="898"/>
      <c r="H19" s="898"/>
      <c r="I19" s="898">
        <v>0</v>
      </c>
      <c r="J19" s="898"/>
      <c r="K19" s="898"/>
      <c r="L19" s="898">
        <v>0</v>
      </c>
      <c r="M19" s="898"/>
      <c r="N19" s="898"/>
      <c r="O19" s="898">
        <v>0</v>
      </c>
      <c r="P19" s="898"/>
      <c r="Q19" s="898"/>
      <c r="R19" s="898">
        <v>0</v>
      </c>
      <c r="S19" s="898"/>
      <c r="T19" s="898"/>
      <c r="U19" s="898">
        <v>0</v>
      </c>
      <c r="V19" s="898"/>
      <c r="W19" s="898"/>
      <c r="X19" s="897">
        <f>SUM(C19:W19)</f>
        <v>0</v>
      </c>
      <c r="Y19" s="897"/>
      <c r="Z19" s="897"/>
    </row>
    <row r="20" spans="1:33" s="177" customFormat="1" ht="21" customHeight="1">
      <c r="A20" s="163"/>
      <c r="B20" s="188" t="s">
        <v>282</v>
      </c>
      <c r="C20" s="908">
        <f>SUM(C18:E19)</f>
        <v>0</v>
      </c>
      <c r="D20" s="908"/>
      <c r="E20" s="908"/>
      <c r="F20" s="908">
        <f>SUM(F18:H19)</f>
        <v>0</v>
      </c>
      <c r="G20" s="908"/>
      <c r="H20" s="908"/>
      <c r="I20" s="908">
        <f>SUM(I18:K19)</f>
        <v>0</v>
      </c>
      <c r="J20" s="908"/>
      <c r="K20" s="908"/>
      <c r="L20" s="908">
        <f>SUM(L18:N19)</f>
        <v>0</v>
      </c>
      <c r="M20" s="908"/>
      <c r="N20" s="908"/>
      <c r="O20" s="908">
        <f>SUM(O18:Q19)</f>
        <v>0</v>
      </c>
      <c r="P20" s="908"/>
      <c r="Q20" s="908"/>
      <c r="R20" s="908">
        <f>SUM(R18:T19)</f>
        <v>0</v>
      </c>
      <c r="S20" s="908"/>
      <c r="T20" s="908"/>
      <c r="U20" s="908">
        <f>SUM(U18:W19)</f>
        <v>0</v>
      </c>
      <c r="V20" s="908"/>
      <c r="W20" s="908"/>
      <c r="X20" s="908">
        <f>SUM(X18:Z19)</f>
        <v>0</v>
      </c>
      <c r="Y20" s="908"/>
      <c r="Z20" s="908"/>
    </row>
    <row r="21" spans="1:33" s="177" customFormat="1" ht="24" customHeight="1">
      <c r="A21" s="163"/>
      <c r="B21" s="938" t="s">
        <v>306</v>
      </c>
      <c r="C21" s="938"/>
      <c r="D21" s="938"/>
      <c r="E21" s="938"/>
      <c r="F21" s="938"/>
      <c r="G21" s="938"/>
      <c r="H21" s="938"/>
      <c r="I21" s="938"/>
      <c r="J21" s="938"/>
      <c r="K21" s="938"/>
      <c r="L21" s="938"/>
      <c r="M21" s="938"/>
      <c r="N21" s="938"/>
      <c r="O21" s="938"/>
      <c r="P21" s="938"/>
      <c r="Q21" s="938"/>
      <c r="R21" s="938"/>
      <c r="S21" s="958" t="s">
        <v>305</v>
      </c>
      <c r="T21" s="958"/>
      <c r="U21" s="958"/>
      <c r="V21" s="958"/>
      <c r="W21" s="958"/>
      <c r="X21" s="958"/>
      <c r="Y21" s="958"/>
      <c r="Z21" s="958"/>
    </row>
    <row r="22" spans="1:33" s="177" customFormat="1" ht="19.5" customHeight="1">
      <c r="A22" s="163"/>
      <c r="B22" s="163"/>
      <c r="C22" s="163"/>
      <c r="D22" s="163"/>
      <c r="E22" s="163"/>
      <c r="F22" s="163"/>
      <c r="G22" s="163"/>
      <c r="H22" s="163"/>
      <c r="I22" s="163"/>
      <c r="J22" s="163"/>
    </row>
    <row r="23" spans="1:33" s="177" customFormat="1" ht="18" customHeight="1">
      <c r="A23" s="163" t="s">
        <v>304</v>
      </c>
      <c r="B23" s="163"/>
      <c r="C23" s="163"/>
      <c r="D23" s="163"/>
      <c r="E23" s="163"/>
      <c r="F23" s="163"/>
      <c r="G23" s="163"/>
      <c r="H23" s="163"/>
      <c r="I23" s="163"/>
      <c r="J23" s="163"/>
      <c r="M23" s="187"/>
      <c r="V23" s="163"/>
      <c r="W23" s="163"/>
      <c r="X23" s="163"/>
      <c r="Y23" s="163"/>
      <c r="Z23" s="163"/>
      <c r="AA23" s="163"/>
      <c r="AB23" s="163"/>
      <c r="AC23" s="163"/>
      <c r="AD23" s="163"/>
      <c r="AE23" s="163"/>
      <c r="AF23" s="163"/>
      <c r="AG23" s="163"/>
    </row>
    <row r="24" spans="1:33" s="177" customFormat="1" ht="5.25" customHeight="1">
      <c r="A24" s="163"/>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5"/>
    </row>
    <row r="25" spans="1:33" ht="20.100000000000001" customHeight="1">
      <c r="B25" s="876" t="s">
        <v>303</v>
      </c>
      <c r="C25" s="877"/>
      <c r="D25" s="877"/>
      <c r="E25" s="878"/>
      <c r="F25" s="879" t="s">
        <v>302</v>
      </c>
      <c r="G25" s="880"/>
      <c r="H25" s="880"/>
      <c r="I25" s="881"/>
      <c r="J25" s="876" t="s">
        <v>301</v>
      </c>
      <c r="K25" s="877"/>
      <c r="L25" s="877"/>
      <c r="M25" s="878"/>
      <c r="N25" s="879" t="s">
        <v>300</v>
      </c>
      <c r="O25" s="880"/>
      <c r="P25" s="880"/>
      <c r="Q25" s="881"/>
      <c r="R25" s="876" t="s">
        <v>299</v>
      </c>
      <c r="S25" s="877"/>
      <c r="T25" s="877"/>
      <c r="U25" s="878"/>
      <c r="V25" s="876" t="s">
        <v>298</v>
      </c>
      <c r="W25" s="877"/>
      <c r="X25" s="877"/>
      <c r="Y25" s="877"/>
      <c r="Z25" s="878"/>
    </row>
    <row r="26" spans="1:33" ht="24" customHeight="1">
      <c r="B26" s="899">
        <v>0</v>
      </c>
      <c r="C26" s="900"/>
      <c r="D26" s="900"/>
      <c r="E26" s="901"/>
      <c r="F26" s="899">
        <v>0</v>
      </c>
      <c r="G26" s="900"/>
      <c r="H26" s="900"/>
      <c r="I26" s="901"/>
      <c r="J26" s="899">
        <v>0</v>
      </c>
      <c r="K26" s="900"/>
      <c r="L26" s="900"/>
      <c r="M26" s="901"/>
      <c r="N26" s="899">
        <v>0</v>
      </c>
      <c r="O26" s="900"/>
      <c r="P26" s="900"/>
      <c r="Q26" s="901"/>
      <c r="R26" s="899">
        <v>0</v>
      </c>
      <c r="S26" s="900"/>
      <c r="T26" s="900"/>
      <c r="U26" s="901"/>
      <c r="V26" s="935"/>
      <c r="W26" s="936"/>
      <c r="X26" s="936"/>
      <c r="Y26" s="936"/>
      <c r="Z26" s="937"/>
    </row>
    <row r="27" spans="1:33" s="177" customFormat="1" ht="15" customHeight="1">
      <c r="A27" s="163" t="s">
        <v>297</v>
      </c>
      <c r="B27" s="184" t="s">
        <v>296</v>
      </c>
      <c r="C27" s="163"/>
      <c r="D27" s="163"/>
      <c r="E27" s="163"/>
      <c r="F27" s="163"/>
      <c r="G27" s="163"/>
      <c r="H27" s="163"/>
      <c r="I27" s="163"/>
      <c r="J27" s="163"/>
      <c r="AA27" s="163"/>
      <c r="AB27" s="163"/>
    </row>
    <row r="28" spans="1:33" s="177" customFormat="1" ht="19.5" customHeight="1">
      <c r="A28" s="163"/>
      <c r="B28" s="183"/>
      <c r="C28" s="163"/>
      <c r="D28" s="163"/>
      <c r="E28" s="163"/>
      <c r="F28" s="163"/>
      <c r="G28" s="163"/>
      <c r="H28" s="163"/>
      <c r="I28" s="163"/>
      <c r="J28" s="163"/>
      <c r="AA28" s="163"/>
      <c r="AB28" s="163"/>
    </row>
    <row r="29" spans="1:33" s="177" customFormat="1" ht="18" customHeight="1">
      <c r="A29" s="163" t="s">
        <v>295</v>
      </c>
      <c r="B29" s="163"/>
      <c r="C29" s="163"/>
      <c r="D29" s="163"/>
      <c r="E29" s="163"/>
      <c r="F29" s="163"/>
      <c r="G29" s="163"/>
      <c r="H29" s="163"/>
      <c r="I29" s="163"/>
      <c r="J29" s="163"/>
    </row>
    <row r="30" spans="1:33" ht="12" customHeight="1">
      <c r="B30" s="902"/>
      <c r="C30" s="903"/>
      <c r="D30" s="903"/>
      <c r="E30" s="904"/>
      <c r="F30" s="891" t="s">
        <v>294</v>
      </c>
      <c r="G30" s="871"/>
      <c r="H30" s="871"/>
      <c r="I30" s="892"/>
      <c r="J30" s="870" t="s">
        <v>293</v>
      </c>
      <c r="K30" s="871"/>
      <c r="L30" s="871"/>
      <c r="M30" s="892"/>
      <c r="N30" s="870" t="s">
        <v>292</v>
      </c>
      <c r="O30" s="871"/>
      <c r="P30" s="871"/>
      <c r="Q30" s="892"/>
      <c r="R30" s="870" t="s">
        <v>291</v>
      </c>
      <c r="S30" s="871"/>
      <c r="T30" s="871"/>
      <c r="U30" s="871"/>
      <c r="V30" s="871"/>
      <c r="W30" s="870" t="s">
        <v>282</v>
      </c>
      <c r="X30" s="871"/>
      <c r="Y30" s="871"/>
      <c r="Z30" s="874"/>
    </row>
    <row r="31" spans="1:33" ht="12" customHeight="1">
      <c r="B31" s="905"/>
      <c r="C31" s="906"/>
      <c r="D31" s="906"/>
      <c r="E31" s="907"/>
      <c r="F31" s="893"/>
      <c r="G31" s="873"/>
      <c r="H31" s="873"/>
      <c r="I31" s="894"/>
      <c r="J31" s="872"/>
      <c r="K31" s="873"/>
      <c r="L31" s="873"/>
      <c r="M31" s="894"/>
      <c r="N31" s="872"/>
      <c r="O31" s="873"/>
      <c r="P31" s="873"/>
      <c r="Q31" s="894"/>
      <c r="R31" s="872"/>
      <c r="S31" s="873"/>
      <c r="T31" s="873"/>
      <c r="U31" s="873"/>
      <c r="V31" s="873"/>
      <c r="W31" s="872"/>
      <c r="X31" s="873"/>
      <c r="Y31" s="873"/>
      <c r="Z31" s="875"/>
    </row>
    <row r="32" spans="1:33" s="177" customFormat="1" ht="24" customHeight="1">
      <c r="A32" s="163"/>
      <c r="B32" s="885" t="s">
        <v>290</v>
      </c>
      <c r="C32" s="886"/>
      <c r="D32" s="886"/>
      <c r="E32" s="887"/>
      <c r="F32" s="888" t="s">
        <v>281</v>
      </c>
      <c r="G32" s="889"/>
      <c r="H32" s="889"/>
      <c r="I32" s="890"/>
      <c r="J32" s="895" t="s">
        <v>281</v>
      </c>
      <c r="K32" s="896"/>
      <c r="L32" s="896"/>
      <c r="M32" s="890"/>
      <c r="N32" s="895" t="s">
        <v>281</v>
      </c>
      <c r="O32" s="896"/>
      <c r="P32" s="896"/>
      <c r="Q32" s="890"/>
      <c r="R32" s="895" t="s">
        <v>281</v>
      </c>
      <c r="S32" s="896"/>
      <c r="T32" s="896"/>
      <c r="U32" s="896"/>
      <c r="V32" s="896"/>
      <c r="W32" s="918">
        <f>SUM(F32:V32)</f>
        <v>0</v>
      </c>
      <c r="X32" s="896"/>
      <c r="Y32" s="896"/>
      <c r="Z32" s="919"/>
      <c r="AB32" s="179"/>
    </row>
    <row r="33" spans="1:34" ht="15" customHeight="1">
      <c r="B33" s="178" t="s">
        <v>289</v>
      </c>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row>
    <row r="34" spans="1:34" s="177" customFormat="1" ht="38.25" customHeight="1">
      <c r="A34" s="163"/>
      <c r="B34" s="869" t="s">
        <v>288</v>
      </c>
      <c r="C34" s="939"/>
      <c r="D34" s="939"/>
      <c r="E34" s="939"/>
      <c r="F34" s="939"/>
      <c r="G34" s="939"/>
      <c r="H34" s="939"/>
      <c r="I34" s="939"/>
      <c r="J34" s="939"/>
      <c r="K34" s="939"/>
      <c r="L34" s="939"/>
      <c r="M34" s="939"/>
      <c r="N34" s="939"/>
      <c r="O34" s="939"/>
      <c r="P34" s="939"/>
      <c r="Q34" s="939"/>
      <c r="R34" s="939"/>
      <c r="S34" s="939"/>
      <c r="T34" s="939"/>
      <c r="U34" s="939"/>
      <c r="V34" s="939"/>
      <c r="W34" s="939"/>
      <c r="X34" s="939"/>
      <c r="Y34" s="939"/>
      <c r="Z34" s="939"/>
      <c r="AA34" s="163"/>
      <c r="AB34" s="163"/>
      <c r="AC34" s="163"/>
      <c r="AD34" s="163"/>
      <c r="AE34" s="163"/>
      <c r="AF34" s="163"/>
      <c r="AG34" s="163"/>
      <c r="AH34" s="163"/>
    </row>
    <row r="35" spans="1:34" ht="15" customHeight="1"/>
    <row r="36" spans="1:34" s="177" customFormat="1" ht="18" customHeight="1">
      <c r="A36" s="163" t="s">
        <v>287</v>
      </c>
      <c r="B36" s="163"/>
      <c r="C36" s="163"/>
      <c r="D36" s="163"/>
      <c r="E36" s="163"/>
      <c r="F36" s="163"/>
      <c r="G36" s="163"/>
      <c r="H36" s="163"/>
      <c r="I36" s="163"/>
      <c r="J36" s="163"/>
    </row>
    <row r="37" spans="1:34" ht="12.75" customHeight="1">
      <c r="B37" s="902"/>
      <c r="C37" s="903"/>
      <c r="D37" s="903"/>
      <c r="E37" s="904"/>
      <c r="F37" s="891" t="s">
        <v>286</v>
      </c>
      <c r="G37" s="871"/>
      <c r="H37" s="871"/>
      <c r="I37" s="892"/>
      <c r="J37" s="870" t="s">
        <v>285</v>
      </c>
      <c r="K37" s="871"/>
      <c r="L37" s="871"/>
      <c r="M37" s="892"/>
      <c r="N37" s="870" t="s">
        <v>284</v>
      </c>
      <c r="O37" s="871"/>
      <c r="P37" s="871"/>
      <c r="Q37" s="892"/>
      <c r="R37" s="870" t="s">
        <v>283</v>
      </c>
      <c r="S37" s="871"/>
      <c r="T37" s="871"/>
      <c r="U37" s="871"/>
      <c r="V37" s="871"/>
      <c r="W37" s="870" t="s">
        <v>282</v>
      </c>
      <c r="X37" s="871"/>
      <c r="Y37" s="871"/>
      <c r="Z37" s="874"/>
    </row>
    <row r="38" spans="1:34" ht="12.75" customHeight="1">
      <c r="B38" s="905"/>
      <c r="C38" s="906"/>
      <c r="D38" s="906"/>
      <c r="E38" s="907"/>
      <c r="F38" s="893"/>
      <c r="G38" s="873"/>
      <c r="H38" s="873"/>
      <c r="I38" s="894"/>
      <c r="J38" s="872"/>
      <c r="K38" s="873"/>
      <c r="L38" s="873"/>
      <c r="M38" s="894"/>
      <c r="N38" s="872"/>
      <c r="O38" s="873"/>
      <c r="P38" s="873"/>
      <c r="Q38" s="894"/>
      <c r="R38" s="872"/>
      <c r="S38" s="873"/>
      <c r="T38" s="873"/>
      <c r="U38" s="873"/>
      <c r="V38" s="873"/>
      <c r="W38" s="872"/>
      <c r="X38" s="873"/>
      <c r="Y38" s="873"/>
      <c r="Z38" s="875"/>
    </row>
    <row r="39" spans="1:34" s="177" customFormat="1" ht="24" customHeight="1">
      <c r="A39" s="163"/>
      <c r="B39" s="885" t="s">
        <v>608</v>
      </c>
      <c r="C39" s="886"/>
      <c r="D39" s="886"/>
      <c r="E39" s="887"/>
      <c r="F39" s="888" t="s">
        <v>281</v>
      </c>
      <c r="G39" s="889"/>
      <c r="H39" s="889"/>
      <c r="I39" s="890"/>
      <c r="J39" s="895" t="s">
        <v>281</v>
      </c>
      <c r="K39" s="896"/>
      <c r="L39" s="896"/>
      <c r="M39" s="890"/>
      <c r="N39" s="895" t="s">
        <v>281</v>
      </c>
      <c r="O39" s="896"/>
      <c r="P39" s="896"/>
      <c r="Q39" s="890"/>
      <c r="R39" s="895" t="s">
        <v>281</v>
      </c>
      <c r="S39" s="896"/>
      <c r="T39" s="896"/>
      <c r="U39" s="896"/>
      <c r="V39" s="896"/>
      <c r="W39" s="918">
        <f>SUM(F39:V39)</f>
        <v>0</v>
      </c>
      <c r="X39" s="896"/>
      <c r="Y39" s="896"/>
      <c r="Z39" s="919"/>
      <c r="AA39" s="163"/>
      <c r="AB39" s="179"/>
      <c r="AC39" s="163"/>
      <c r="AD39" s="163"/>
      <c r="AE39" s="163"/>
      <c r="AF39" s="163"/>
      <c r="AG39" s="163"/>
      <c r="AH39" s="163"/>
    </row>
    <row r="40" spans="1:34" s="177" customFormat="1" ht="24" customHeight="1">
      <c r="A40" s="163"/>
      <c r="B40" s="876" t="s">
        <v>610</v>
      </c>
      <c r="C40" s="877"/>
      <c r="D40" s="877"/>
      <c r="E40" s="878"/>
      <c r="F40" s="888" t="s">
        <v>281</v>
      </c>
      <c r="G40" s="889"/>
      <c r="H40" s="889"/>
      <c r="I40" s="890"/>
      <c r="J40" s="895" t="s">
        <v>281</v>
      </c>
      <c r="K40" s="896"/>
      <c r="L40" s="896"/>
      <c r="M40" s="890"/>
      <c r="N40" s="895" t="s">
        <v>281</v>
      </c>
      <c r="O40" s="896"/>
      <c r="P40" s="896"/>
      <c r="Q40" s="890"/>
      <c r="R40" s="895" t="s">
        <v>281</v>
      </c>
      <c r="S40" s="896"/>
      <c r="T40" s="896"/>
      <c r="U40" s="896"/>
      <c r="V40" s="896"/>
      <c r="W40" s="918">
        <f>SUM(F40:V40)</f>
        <v>0</v>
      </c>
      <c r="X40" s="896"/>
      <c r="Y40" s="896"/>
      <c r="Z40" s="919"/>
      <c r="AA40" s="163"/>
      <c r="AB40" s="179"/>
      <c r="AC40" s="163"/>
      <c r="AD40" s="163"/>
      <c r="AE40" s="163"/>
      <c r="AF40" s="163"/>
      <c r="AG40" s="163"/>
      <c r="AH40" s="163"/>
    </row>
    <row r="41" spans="1:34" s="177" customFormat="1" ht="19.5" customHeight="1">
      <c r="A41" s="163"/>
      <c r="B41" s="183"/>
      <c r="C41" s="163"/>
      <c r="D41" s="163"/>
      <c r="E41" s="163"/>
      <c r="F41" s="163"/>
      <c r="G41" s="163"/>
      <c r="H41" s="163"/>
      <c r="I41" s="163"/>
      <c r="J41" s="163"/>
    </row>
    <row r="42" spans="1:34" s="177" customFormat="1" ht="18" customHeight="1">
      <c r="A42" s="163" t="s">
        <v>280</v>
      </c>
      <c r="B42" s="163"/>
      <c r="C42" s="163"/>
      <c r="D42" s="163"/>
      <c r="E42" s="163"/>
      <c r="F42" s="163"/>
      <c r="G42" s="163"/>
      <c r="H42" s="163"/>
      <c r="I42" s="163"/>
      <c r="J42" s="163"/>
    </row>
    <row r="43" spans="1:34" ht="16.5" customHeight="1">
      <c r="B43" s="913"/>
      <c r="C43" s="914"/>
      <c r="D43" s="914"/>
      <c r="E43" s="915"/>
      <c r="F43" s="916" t="s">
        <v>279</v>
      </c>
      <c r="G43" s="910"/>
      <c r="H43" s="910"/>
      <c r="I43" s="910"/>
      <c r="J43" s="910"/>
      <c r="K43" s="917"/>
      <c r="L43" s="909" t="s">
        <v>278</v>
      </c>
      <c r="M43" s="910"/>
      <c r="N43" s="917"/>
      <c r="O43" s="909" t="s">
        <v>277</v>
      </c>
      <c r="P43" s="910"/>
      <c r="Q43" s="917"/>
      <c r="R43" s="909" t="s">
        <v>276</v>
      </c>
      <c r="S43" s="910"/>
      <c r="T43" s="910"/>
      <c r="U43" s="911" t="s">
        <v>275</v>
      </c>
      <c r="V43" s="911"/>
      <c r="W43" s="911"/>
      <c r="X43" s="911" t="s">
        <v>274</v>
      </c>
      <c r="Y43" s="911"/>
      <c r="Z43" s="912"/>
    </row>
    <row r="44" spans="1:34" ht="15.9" customHeight="1">
      <c r="B44" s="952" t="s">
        <v>609</v>
      </c>
      <c r="C44" s="953"/>
      <c r="D44" s="953"/>
      <c r="E44" s="954"/>
      <c r="F44" s="182" t="s">
        <v>273</v>
      </c>
      <c r="G44" s="920">
        <v>0</v>
      </c>
      <c r="H44" s="921"/>
      <c r="I44" s="921"/>
      <c r="J44" s="921"/>
      <c r="K44" s="922"/>
      <c r="L44" s="181" t="s">
        <v>273</v>
      </c>
      <c r="M44" s="920">
        <v>0</v>
      </c>
      <c r="N44" s="923"/>
      <c r="O44" s="181" t="s">
        <v>273</v>
      </c>
      <c r="P44" s="920">
        <v>0</v>
      </c>
      <c r="Q44" s="923"/>
      <c r="R44" s="181" t="s">
        <v>273</v>
      </c>
      <c r="S44" s="920">
        <v>0</v>
      </c>
      <c r="T44" s="923"/>
      <c r="U44" s="924"/>
      <c r="V44" s="925"/>
      <c r="W44" s="926"/>
      <c r="X44" s="180" t="s">
        <v>273</v>
      </c>
      <c r="Y44" s="920">
        <f>SUM(G44:T44)</f>
        <v>0</v>
      </c>
      <c r="Z44" s="927"/>
    </row>
    <row r="45" spans="1:34" s="177" customFormat="1" ht="15.9" customHeight="1">
      <c r="A45" s="163"/>
      <c r="B45" s="955"/>
      <c r="C45" s="956"/>
      <c r="D45" s="956"/>
      <c r="E45" s="957"/>
      <c r="F45" s="928">
        <v>0</v>
      </c>
      <c r="G45" s="929"/>
      <c r="H45" s="929"/>
      <c r="I45" s="929"/>
      <c r="J45" s="929"/>
      <c r="K45" s="930"/>
      <c r="L45" s="931">
        <v>0</v>
      </c>
      <c r="M45" s="929"/>
      <c r="N45" s="930"/>
      <c r="O45" s="931">
        <v>0</v>
      </c>
      <c r="P45" s="929"/>
      <c r="Q45" s="930"/>
      <c r="R45" s="931">
        <v>0</v>
      </c>
      <c r="S45" s="929"/>
      <c r="T45" s="930"/>
      <c r="U45" s="931">
        <v>0</v>
      </c>
      <c r="V45" s="929"/>
      <c r="W45" s="930"/>
      <c r="X45" s="932">
        <f>SUM(F45:W45)</f>
        <v>0</v>
      </c>
      <c r="Y45" s="933"/>
      <c r="Z45" s="934"/>
      <c r="AB45" s="179"/>
    </row>
    <row r="46" spans="1:34" ht="15.9" customHeight="1">
      <c r="B46" s="946" t="s">
        <v>610</v>
      </c>
      <c r="C46" s="947"/>
      <c r="D46" s="947"/>
      <c r="E46" s="948"/>
      <c r="F46" s="182" t="s">
        <v>273</v>
      </c>
      <c r="G46" s="920">
        <v>0</v>
      </c>
      <c r="H46" s="921"/>
      <c r="I46" s="921"/>
      <c r="J46" s="921"/>
      <c r="K46" s="922"/>
      <c r="L46" s="181" t="s">
        <v>273</v>
      </c>
      <c r="M46" s="920">
        <v>0</v>
      </c>
      <c r="N46" s="923"/>
      <c r="O46" s="181" t="s">
        <v>273</v>
      </c>
      <c r="P46" s="920">
        <v>0</v>
      </c>
      <c r="Q46" s="923"/>
      <c r="R46" s="181" t="s">
        <v>273</v>
      </c>
      <c r="S46" s="920">
        <v>0</v>
      </c>
      <c r="T46" s="923"/>
      <c r="U46" s="924"/>
      <c r="V46" s="925"/>
      <c r="W46" s="926"/>
      <c r="X46" s="180" t="s">
        <v>273</v>
      </c>
      <c r="Y46" s="920">
        <f>SUM(G46:T46)</f>
        <v>0</v>
      </c>
      <c r="Z46" s="927"/>
      <c r="AB46" s="177"/>
    </row>
    <row r="47" spans="1:34" s="177" customFormat="1" ht="15.9" customHeight="1">
      <c r="A47" s="163"/>
      <c r="B47" s="949"/>
      <c r="C47" s="950"/>
      <c r="D47" s="950"/>
      <c r="E47" s="951"/>
      <c r="F47" s="928">
        <v>0</v>
      </c>
      <c r="G47" s="929"/>
      <c r="H47" s="929"/>
      <c r="I47" s="929"/>
      <c r="J47" s="929"/>
      <c r="K47" s="930"/>
      <c r="L47" s="931">
        <v>0</v>
      </c>
      <c r="M47" s="929"/>
      <c r="N47" s="930"/>
      <c r="O47" s="931">
        <v>0</v>
      </c>
      <c r="P47" s="929"/>
      <c r="Q47" s="930"/>
      <c r="R47" s="931">
        <v>0</v>
      </c>
      <c r="S47" s="929"/>
      <c r="T47" s="930"/>
      <c r="U47" s="931">
        <v>0</v>
      </c>
      <c r="V47" s="929"/>
      <c r="W47" s="930"/>
      <c r="X47" s="932">
        <f>SUM(F47:W47)</f>
        <v>0</v>
      </c>
      <c r="Y47" s="933"/>
      <c r="Z47" s="934"/>
      <c r="AB47" s="179"/>
    </row>
    <row r="48" spans="1:34" s="177" customFormat="1" ht="15" customHeight="1">
      <c r="A48" s="163"/>
      <c r="B48" s="178" t="s">
        <v>272</v>
      </c>
      <c r="C48" s="163"/>
      <c r="D48" s="163"/>
      <c r="E48" s="163"/>
      <c r="F48" s="163"/>
      <c r="G48" s="163"/>
      <c r="H48" s="163"/>
      <c r="I48" s="163"/>
      <c r="J48" s="163"/>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sheetData>
  <mergeCells count="145">
    <mergeCell ref="W7:Z7"/>
    <mergeCell ref="O7:R7"/>
    <mergeCell ref="S6:V6"/>
    <mergeCell ref="W6:Z6"/>
    <mergeCell ref="W10:Z10"/>
    <mergeCell ref="B4:F4"/>
    <mergeCell ref="B5:F5"/>
    <mergeCell ref="B9:F9"/>
    <mergeCell ref="B6:F6"/>
    <mergeCell ref="C8:F8"/>
    <mergeCell ref="B10:F10"/>
    <mergeCell ref="G6:J6"/>
    <mergeCell ref="K6:N6"/>
    <mergeCell ref="O6:R6"/>
    <mergeCell ref="S7:V7"/>
    <mergeCell ref="W8:Z8"/>
    <mergeCell ref="W9:Z9"/>
    <mergeCell ref="G9:J9"/>
    <mergeCell ref="K9:N9"/>
    <mergeCell ref="O9:R9"/>
    <mergeCell ref="S9:V9"/>
    <mergeCell ref="G10:J10"/>
    <mergeCell ref="K10:N10"/>
    <mergeCell ref="O10:R10"/>
    <mergeCell ref="B34:Z34"/>
    <mergeCell ref="R40:V40"/>
    <mergeCell ref="W40:Z40"/>
    <mergeCell ref="P46:Q46"/>
    <mergeCell ref="X47:Z47"/>
    <mergeCell ref="B7:F7"/>
    <mergeCell ref="S44:T44"/>
    <mergeCell ref="U44:W44"/>
    <mergeCell ref="R47:T47"/>
    <mergeCell ref="U47:W47"/>
    <mergeCell ref="G7:J7"/>
    <mergeCell ref="K7:N7"/>
    <mergeCell ref="B46:E47"/>
    <mergeCell ref="B44:E45"/>
    <mergeCell ref="F47:K47"/>
    <mergeCell ref="L47:N47"/>
    <mergeCell ref="O47:Q47"/>
    <mergeCell ref="U45:W45"/>
    <mergeCell ref="S21:V21"/>
    <mergeCell ref="W21:Z21"/>
    <mergeCell ref="J25:M25"/>
    <mergeCell ref="N25:Q25"/>
    <mergeCell ref="R25:U25"/>
    <mergeCell ref="V25:Z25"/>
    <mergeCell ref="O17:Q17"/>
    <mergeCell ref="L17:N17"/>
    <mergeCell ref="O43:Q43"/>
    <mergeCell ref="Y44:Z44"/>
    <mergeCell ref="R18:T18"/>
    <mergeCell ref="R26:U26"/>
    <mergeCell ref="V26:Z26"/>
    <mergeCell ref="B21:R21"/>
    <mergeCell ref="C20:E20"/>
    <mergeCell ref="X20:Z20"/>
    <mergeCell ref="U20:W20"/>
    <mergeCell ref="B26:E26"/>
    <mergeCell ref="F26:I26"/>
    <mergeCell ref="N26:Q26"/>
    <mergeCell ref="O19:Q19"/>
    <mergeCell ref="R19:T19"/>
    <mergeCell ref="F19:H19"/>
    <mergeCell ref="W32:Z32"/>
    <mergeCell ref="C19:E19"/>
    <mergeCell ref="L19:N19"/>
    <mergeCell ref="F20:H20"/>
    <mergeCell ref="I20:K20"/>
    <mergeCell ref="R20:T20"/>
    <mergeCell ref="L20:N20"/>
    <mergeCell ref="G46:K46"/>
    <mergeCell ref="M46:N46"/>
    <mergeCell ref="S46:T46"/>
    <mergeCell ref="U46:W46"/>
    <mergeCell ref="B37:E38"/>
    <mergeCell ref="F37:I38"/>
    <mergeCell ref="J37:M38"/>
    <mergeCell ref="N37:Q38"/>
    <mergeCell ref="R37:V38"/>
    <mergeCell ref="W37:Z38"/>
    <mergeCell ref="P44:Q44"/>
    <mergeCell ref="Y46:Z46"/>
    <mergeCell ref="N39:Q39"/>
    <mergeCell ref="F45:K45"/>
    <mergeCell ref="L45:N45"/>
    <mergeCell ref="O45:Q45"/>
    <mergeCell ref="R45:T45"/>
    <mergeCell ref="B40:E40"/>
    <mergeCell ref="F40:I40"/>
    <mergeCell ref="J40:M40"/>
    <mergeCell ref="N40:Q40"/>
    <mergeCell ref="X45:Z45"/>
    <mergeCell ref="G44:K44"/>
    <mergeCell ref="M44:N44"/>
    <mergeCell ref="R43:T43"/>
    <mergeCell ref="U43:W43"/>
    <mergeCell ref="X43:Z43"/>
    <mergeCell ref="B43:E43"/>
    <mergeCell ref="F43:K43"/>
    <mergeCell ref="L43:N43"/>
    <mergeCell ref="B39:E39"/>
    <mergeCell ref="F39:I39"/>
    <mergeCell ref="J39:M39"/>
    <mergeCell ref="W39:Z39"/>
    <mergeCell ref="R39:V39"/>
    <mergeCell ref="B32:E32"/>
    <mergeCell ref="F32:I32"/>
    <mergeCell ref="F30:I31"/>
    <mergeCell ref="J30:M31"/>
    <mergeCell ref="J32:M32"/>
    <mergeCell ref="N32:Q32"/>
    <mergeCell ref="X19:Z19"/>
    <mergeCell ref="I19:K19"/>
    <mergeCell ref="J26:M26"/>
    <mergeCell ref="U19:W19"/>
    <mergeCell ref="R32:V32"/>
    <mergeCell ref="B30:E31"/>
    <mergeCell ref="N30:Q31"/>
    <mergeCell ref="O20:Q20"/>
    <mergeCell ref="S10:V10"/>
    <mergeCell ref="K8:N8"/>
    <mergeCell ref="O8:R8"/>
    <mergeCell ref="S8:V8"/>
    <mergeCell ref="G8:J8"/>
    <mergeCell ref="B11:AA11"/>
    <mergeCell ref="B12:AA12"/>
    <mergeCell ref="R30:V31"/>
    <mergeCell ref="W30:Z31"/>
    <mergeCell ref="B25:E25"/>
    <mergeCell ref="F25:I25"/>
    <mergeCell ref="F17:H17"/>
    <mergeCell ref="L18:N18"/>
    <mergeCell ref="R17:T17"/>
    <mergeCell ref="U17:W17"/>
    <mergeCell ref="X17:Z17"/>
    <mergeCell ref="U18:W18"/>
    <mergeCell ref="X18:Z18"/>
    <mergeCell ref="C17:E17"/>
    <mergeCell ref="I17:K17"/>
    <mergeCell ref="C18:E18"/>
    <mergeCell ref="F18:H18"/>
    <mergeCell ref="I18:K18"/>
    <mergeCell ref="O18:Q18"/>
  </mergeCells>
  <phoneticPr fontId="3"/>
  <pageMargins left="0.78740157480314965" right="0.35433070866141736" top="0.78740157480314965" bottom="0.78740157480314965" header="0.51181102362204722" footer="0.47244094488188981"/>
  <pageSetup paperSize="9" scale="92" orientation="portrait" r:id="rId1"/>
  <headerFooter alignWithMargins="0">
    <oddFooter>&amp;C&amp;9－２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18"/>
  <sheetViews>
    <sheetView showGridLines="0" zoomScaleNormal="100" zoomScaleSheetLayoutView="100" workbookViewId="0"/>
  </sheetViews>
  <sheetFormatPr defaultColWidth="9" defaultRowHeight="12"/>
  <cols>
    <col min="1" max="28" width="3.33203125" style="163" customWidth="1"/>
    <col min="29" max="16384" width="9" style="163"/>
  </cols>
  <sheetData>
    <row r="1" spans="1:26" ht="18" customHeight="1">
      <c r="A1" s="163" t="s">
        <v>388</v>
      </c>
      <c r="B1" s="212"/>
      <c r="C1" s="212"/>
      <c r="D1" s="212"/>
      <c r="E1" s="212"/>
      <c r="F1" s="211"/>
      <c r="G1" s="211"/>
      <c r="Q1" s="186"/>
      <c r="R1" s="186"/>
      <c r="S1" s="186"/>
      <c r="T1" s="186"/>
      <c r="U1" s="186"/>
      <c r="V1" s="186"/>
      <c r="W1" s="186"/>
      <c r="X1" s="186"/>
    </row>
    <row r="2" spans="1:26" ht="36" customHeight="1">
      <c r="B2" s="876" t="s">
        <v>387</v>
      </c>
      <c r="C2" s="877"/>
      <c r="D2" s="877"/>
      <c r="E2" s="877"/>
      <c r="F2" s="877"/>
      <c r="G2" s="878"/>
      <c r="H2" s="1036" t="s">
        <v>612</v>
      </c>
      <c r="I2" s="1037"/>
      <c r="J2" s="1037"/>
      <c r="K2" s="1038"/>
      <c r="L2" s="1039" t="s">
        <v>386</v>
      </c>
      <c r="M2" s="1040"/>
      <c r="N2" s="1040"/>
      <c r="O2" s="1040"/>
      <c r="P2" s="1041"/>
      <c r="Q2" s="1036" t="s">
        <v>903</v>
      </c>
      <c r="R2" s="1037"/>
      <c r="S2" s="1037"/>
      <c r="T2" s="1038"/>
      <c r="U2" s="1039" t="s">
        <v>386</v>
      </c>
      <c r="V2" s="1040"/>
      <c r="W2" s="1040"/>
      <c r="X2" s="1040"/>
      <c r="Y2" s="1041"/>
    </row>
    <row r="3" spans="1:26" ht="30" customHeight="1">
      <c r="B3" s="916" t="s">
        <v>385</v>
      </c>
      <c r="C3" s="910"/>
      <c r="D3" s="910"/>
      <c r="E3" s="910"/>
      <c r="F3" s="910"/>
      <c r="G3" s="960"/>
      <c r="H3" s="1023" t="s">
        <v>384</v>
      </c>
      <c r="I3" s="1042"/>
      <c r="J3" s="1042"/>
      <c r="K3" s="1042"/>
      <c r="L3" s="1042"/>
      <c r="M3" s="1042"/>
      <c r="N3" s="1042"/>
      <c r="O3" s="1042"/>
      <c r="P3" s="1042"/>
      <c r="Q3" s="1042"/>
      <c r="R3" s="1042"/>
      <c r="S3" s="1042"/>
      <c r="T3" s="1042"/>
      <c r="U3" s="1042"/>
      <c r="V3" s="1042"/>
      <c r="W3" s="1042"/>
      <c r="X3" s="1042"/>
      <c r="Y3" s="1043"/>
    </row>
    <row r="4" spans="1:26" ht="30" customHeight="1">
      <c r="B4" s="1033" t="s">
        <v>383</v>
      </c>
      <c r="C4" s="1034"/>
      <c r="D4" s="1034"/>
      <c r="E4" s="1034"/>
      <c r="F4" s="1034"/>
      <c r="G4" s="1035"/>
      <c r="H4" s="196"/>
      <c r="I4" s="196"/>
      <c r="J4" s="196"/>
      <c r="K4" s="196"/>
      <c r="L4" s="196"/>
      <c r="M4" s="196"/>
      <c r="N4" s="196"/>
      <c r="O4" s="196"/>
      <c r="P4" s="196"/>
      <c r="Q4" s="196"/>
      <c r="R4" s="196"/>
      <c r="S4" s="196"/>
      <c r="T4" s="196"/>
      <c r="U4" s="196"/>
      <c r="V4" s="196"/>
      <c r="W4" s="196"/>
      <c r="X4" s="196"/>
      <c r="Y4" s="195"/>
    </row>
    <row r="5" spans="1:26" ht="25.5" customHeight="1">
      <c r="B5" s="1015" t="s">
        <v>382</v>
      </c>
      <c r="C5" s="1016"/>
      <c r="D5" s="1016"/>
      <c r="E5" s="1016"/>
      <c r="F5" s="1016"/>
      <c r="G5" s="1016"/>
      <c r="H5" s="1016"/>
      <c r="I5" s="1016"/>
      <c r="J5" s="1016"/>
      <c r="K5" s="1016"/>
      <c r="L5" s="1016"/>
      <c r="M5" s="1016"/>
      <c r="N5" s="1016"/>
      <c r="O5" s="1016"/>
      <c r="P5" s="1016"/>
      <c r="Q5" s="1016"/>
      <c r="R5" s="1016"/>
      <c r="S5" s="1016"/>
      <c r="T5" s="1016"/>
      <c r="U5" s="1016"/>
      <c r="V5" s="1016"/>
      <c r="W5" s="1016"/>
      <c r="X5" s="1016"/>
      <c r="Y5" s="1016"/>
    </row>
    <row r="6" spans="1:26" ht="18" customHeight="1"/>
    <row r="7" spans="1:26" ht="19.5" customHeight="1">
      <c r="A7" s="163" t="s">
        <v>381</v>
      </c>
      <c r="B7" s="192"/>
      <c r="C7" s="200"/>
      <c r="D7" s="200"/>
      <c r="E7" s="201"/>
      <c r="F7" s="201"/>
      <c r="G7" s="200"/>
      <c r="H7" s="200"/>
      <c r="I7" s="200"/>
      <c r="J7" s="200"/>
      <c r="K7" s="200"/>
      <c r="L7" s="200"/>
      <c r="M7" s="200"/>
      <c r="N7" s="200"/>
      <c r="O7" s="200"/>
      <c r="P7" s="200"/>
      <c r="Q7" s="200"/>
      <c r="R7" s="200"/>
      <c r="S7" s="200"/>
      <c r="T7" s="200"/>
      <c r="U7" s="200"/>
      <c r="V7" s="200"/>
      <c r="W7" s="1019"/>
      <c r="X7" s="1019"/>
      <c r="Y7" s="1019"/>
      <c r="Z7" s="200"/>
    </row>
    <row r="8" spans="1:26" ht="21" customHeight="1">
      <c r="B8" s="958" t="s">
        <v>380</v>
      </c>
      <c r="C8" s="958"/>
      <c r="D8" s="958"/>
      <c r="E8" s="958"/>
      <c r="F8" s="958"/>
      <c r="G8" s="958"/>
      <c r="H8" s="1017" t="s">
        <v>612</v>
      </c>
      <c r="I8" s="1017"/>
      <c r="J8" s="1017"/>
      <c r="K8" s="1017"/>
      <c r="L8" s="1018" t="s">
        <v>379</v>
      </c>
      <c r="M8" s="1018"/>
      <c r="N8" s="1018"/>
      <c r="O8" s="1018"/>
      <c r="P8" s="1018"/>
      <c r="Q8" s="958" t="s">
        <v>904</v>
      </c>
      <c r="R8" s="1017"/>
      <c r="S8" s="1017"/>
      <c r="T8" s="1017"/>
      <c r="U8" s="1018" t="s">
        <v>379</v>
      </c>
      <c r="V8" s="1018"/>
      <c r="W8" s="1018"/>
      <c r="X8" s="1018"/>
      <c r="Y8" s="1018"/>
      <c r="Z8" s="169"/>
    </row>
    <row r="9" spans="1:26" ht="69.900000000000006" customHeight="1">
      <c r="B9" s="1029" t="s">
        <v>378</v>
      </c>
      <c r="C9" s="1029"/>
      <c r="D9" s="1029"/>
      <c r="E9" s="1029"/>
      <c r="F9" s="1029"/>
      <c r="G9" s="1029"/>
      <c r="H9" s="1029"/>
      <c r="I9" s="1029"/>
      <c r="J9" s="1029"/>
      <c r="K9" s="1029"/>
      <c r="L9" s="1029"/>
      <c r="M9" s="1029"/>
      <c r="N9" s="1029"/>
      <c r="O9" s="1029"/>
      <c r="P9" s="1029"/>
      <c r="Q9" s="1029"/>
      <c r="R9" s="1029"/>
      <c r="S9" s="1029"/>
      <c r="T9" s="1029"/>
      <c r="U9" s="1029"/>
      <c r="V9" s="1029"/>
      <c r="W9" s="1029"/>
      <c r="X9" s="1029"/>
      <c r="Y9" s="1029"/>
    </row>
    <row r="10" spans="1:26" ht="21" customHeight="1">
      <c r="B10" s="1008" t="s">
        <v>377</v>
      </c>
      <c r="C10" s="1007"/>
      <c r="D10" s="1007"/>
      <c r="E10" s="1007"/>
      <c r="F10" s="1007"/>
      <c r="G10" s="1007"/>
      <c r="H10" s="1007"/>
      <c r="I10" s="1007"/>
      <c r="J10" s="1007" t="s">
        <v>376</v>
      </c>
      <c r="K10" s="1007"/>
      <c r="L10" s="1007"/>
      <c r="M10" s="1008" t="s">
        <v>375</v>
      </c>
      <c r="N10" s="1030"/>
      <c r="O10" s="1030"/>
      <c r="P10" s="1030"/>
      <c r="Q10" s="1030"/>
      <c r="R10" s="1030"/>
      <c r="S10" s="1030"/>
      <c r="T10" s="1030"/>
      <c r="U10" s="1030"/>
      <c r="V10" s="1030"/>
      <c r="W10" s="1030"/>
      <c r="X10" s="1030"/>
      <c r="Y10" s="1030"/>
    </row>
    <row r="11" spans="1:26" ht="21" customHeight="1">
      <c r="B11" s="1008" t="s">
        <v>374</v>
      </c>
      <c r="C11" s="1008"/>
      <c r="D11" s="1008"/>
      <c r="E11" s="1008"/>
      <c r="F11" s="1008"/>
      <c r="G11" s="1008"/>
      <c r="H11" s="1008"/>
      <c r="I11" s="1008"/>
      <c r="J11" s="1008"/>
      <c r="K11" s="1010" t="s">
        <v>373</v>
      </c>
      <c r="L11" s="1012" t="s">
        <v>372</v>
      </c>
      <c r="M11" s="1012" t="s">
        <v>371</v>
      </c>
      <c r="N11" s="1031" t="s">
        <v>370</v>
      </c>
      <c r="O11" s="1031"/>
      <c r="P11" s="1031"/>
      <c r="Q11" s="1031"/>
      <c r="R11" s="1031"/>
      <c r="S11" s="1031"/>
      <c r="T11" s="1031"/>
      <c r="U11" s="1031"/>
      <c r="V11" s="1031"/>
      <c r="W11" s="1031"/>
      <c r="X11" s="1031"/>
      <c r="Y11" s="1032"/>
    </row>
    <row r="12" spans="1:26" ht="21" customHeight="1">
      <c r="B12" s="1008" t="s">
        <v>369</v>
      </c>
      <c r="C12" s="1008"/>
      <c r="D12" s="1008"/>
      <c r="E12" s="1008"/>
      <c r="F12" s="1008"/>
      <c r="G12" s="1008"/>
      <c r="H12" s="1008"/>
      <c r="I12" s="1008"/>
      <c r="J12" s="1008"/>
      <c r="K12" s="994"/>
      <c r="L12" s="995"/>
      <c r="M12" s="995"/>
      <c r="N12" s="1013" t="s">
        <v>368</v>
      </c>
      <c r="O12" s="1013"/>
      <c r="P12" s="1013"/>
      <c r="Q12" s="1013"/>
      <c r="R12" s="1013"/>
      <c r="S12" s="1013"/>
      <c r="T12" s="1013"/>
      <c r="U12" s="1013"/>
      <c r="V12" s="1013"/>
      <c r="W12" s="1013"/>
      <c r="X12" s="1013"/>
      <c r="Y12" s="1014"/>
    </row>
    <row r="13" spans="1:26" ht="21" customHeight="1">
      <c r="B13" s="1006" t="s">
        <v>367</v>
      </c>
      <c r="C13" s="1006"/>
      <c r="D13" s="1006"/>
      <c r="E13" s="1006"/>
      <c r="F13" s="1006"/>
      <c r="G13" s="1006"/>
      <c r="H13" s="1006"/>
      <c r="I13" s="1006"/>
      <c r="J13" s="1006"/>
      <c r="K13" s="1009"/>
      <c r="L13" s="1009"/>
      <c r="M13" s="1009"/>
      <c r="N13" s="1009"/>
      <c r="O13" s="1009"/>
      <c r="P13" s="1009"/>
      <c r="Q13" s="1008" t="s">
        <v>366</v>
      </c>
      <c r="R13" s="1008"/>
      <c r="S13" s="1008"/>
      <c r="T13" s="1008"/>
      <c r="U13" s="1008"/>
      <c r="V13" s="1008"/>
      <c r="W13" s="1008"/>
      <c r="X13" s="1008"/>
      <c r="Y13" s="1009"/>
    </row>
    <row r="14" spans="1:26" ht="21" customHeight="1">
      <c r="B14" s="1011" t="s">
        <v>365</v>
      </c>
      <c r="C14" s="1011"/>
      <c r="D14" s="1011"/>
      <c r="E14" s="1011"/>
      <c r="F14" s="1011"/>
      <c r="G14" s="1011"/>
      <c r="H14" s="1011"/>
      <c r="I14" s="1011"/>
      <c r="J14" s="1011"/>
      <c r="K14" s="1011"/>
      <c r="L14" s="1011"/>
      <c r="M14" s="1011"/>
      <c r="N14" s="1011"/>
      <c r="O14" s="1006" t="s">
        <v>361</v>
      </c>
      <c r="P14" s="1006"/>
      <c r="Q14" s="1006"/>
      <c r="R14" s="1007" t="s">
        <v>364</v>
      </c>
      <c r="S14" s="1007"/>
      <c r="T14" s="1007"/>
      <c r="U14" s="1007"/>
      <c r="V14" s="1007"/>
      <c r="W14" s="1006" t="s">
        <v>361</v>
      </c>
      <c r="X14" s="1006"/>
      <c r="Y14" s="1006"/>
    </row>
    <row r="15" spans="1:26" ht="21" customHeight="1">
      <c r="B15" s="1006" t="s">
        <v>363</v>
      </c>
      <c r="C15" s="1006"/>
      <c r="D15" s="1006"/>
      <c r="E15" s="1006"/>
      <c r="F15" s="1006" t="s">
        <v>905</v>
      </c>
      <c r="G15" s="1006"/>
      <c r="H15" s="1006"/>
      <c r="I15" s="1006"/>
      <c r="J15" s="1006"/>
      <c r="K15" s="1006"/>
      <c r="L15" s="1006" t="s">
        <v>906</v>
      </c>
      <c r="M15" s="1006"/>
      <c r="N15" s="1006"/>
      <c r="O15" s="1006"/>
      <c r="P15" s="1006"/>
      <c r="Q15" s="1006"/>
      <c r="R15" s="1007" t="s">
        <v>362</v>
      </c>
      <c r="S15" s="1007"/>
      <c r="T15" s="1007"/>
      <c r="U15" s="1007"/>
      <c r="V15" s="1007"/>
      <c r="W15" s="1006" t="s">
        <v>361</v>
      </c>
      <c r="X15" s="1006"/>
      <c r="Y15" s="1006"/>
    </row>
    <row r="16" spans="1:26" ht="21" customHeight="1">
      <c r="B16" s="958" t="s">
        <v>360</v>
      </c>
      <c r="C16" s="958"/>
      <c r="D16" s="958"/>
      <c r="E16" s="958"/>
      <c r="F16" s="958"/>
      <c r="G16" s="958"/>
      <c r="H16" s="958" t="s">
        <v>359</v>
      </c>
      <c r="I16" s="958"/>
      <c r="J16" s="958"/>
      <c r="K16" s="958"/>
      <c r="L16" s="958"/>
      <c r="M16" s="958"/>
      <c r="N16" s="958"/>
      <c r="O16" s="958"/>
      <c r="P16" s="958"/>
      <c r="Q16" s="958"/>
      <c r="R16" s="958"/>
      <c r="S16" s="958"/>
      <c r="T16" s="958"/>
      <c r="U16" s="958"/>
      <c r="V16" s="958"/>
      <c r="W16" s="958"/>
      <c r="X16" s="958"/>
      <c r="Y16" s="958"/>
      <c r="Z16" s="169"/>
    </row>
    <row r="17" spans="1:26" ht="15.75" customHeight="1">
      <c r="B17" s="210" t="s">
        <v>358</v>
      </c>
      <c r="C17" s="209"/>
      <c r="D17" s="209"/>
      <c r="E17" s="209"/>
      <c r="F17" s="209"/>
      <c r="G17" s="209"/>
      <c r="H17" s="208"/>
      <c r="I17" s="208"/>
      <c r="J17" s="208"/>
      <c r="K17" s="208"/>
      <c r="L17" s="208"/>
      <c r="M17" s="208"/>
      <c r="N17" s="208"/>
      <c r="O17" s="208"/>
      <c r="P17" s="208"/>
      <c r="Q17" s="208"/>
      <c r="R17" s="208"/>
      <c r="S17" s="208"/>
      <c r="T17" s="208"/>
      <c r="U17" s="208"/>
      <c r="V17" s="208"/>
      <c r="W17" s="208"/>
      <c r="X17" s="208"/>
      <c r="Y17" s="208"/>
      <c r="Z17" s="169"/>
    </row>
    <row r="18" spans="1:26" ht="18" customHeight="1">
      <c r="B18" s="210"/>
      <c r="C18" s="209"/>
      <c r="D18" s="209"/>
      <c r="E18" s="209"/>
      <c r="F18" s="209"/>
      <c r="G18" s="209"/>
      <c r="H18" s="208"/>
      <c r="I18" s="208"/>
      <c r="J18" s="208"/>
      <c r="K18" s="208"/>
      <c r="L18" s="208"/>
      <c r="M18" s="208"/>
      <c r="N18" s="208"/>
      <c r="O18" s="208"/>
      <c r="P18" s="208"/>
      <c r="Q18" s="208"/>
      <c r="R18" s="208"/>
      <c r="S18" s="208"/>
      <c r="T18" s="208"/>
      <c r="U18" s="208"/>
      <c r="V18" s="208"/>
      <c r="W18" s="208"/>
      <c r="X18" s="208"/>
      <c r="Y18" s="208"/>
      <c r="Z18" s="169"/>
    </row>
    <row r="19" spans="1:26" ht="18" customHeight="1">
      <c r="A19" s="163" t="s">
        <v>357</v>
      </c>
      <c r="B19" s="192"/>
      <c r="C19" s="200"/>
      <c r="D19" s="200"/>
      <c r="E19" s="201"/>
      <c r="F19" s="201"/>
      <c r="G19" s="200"/>
      <c r="H19" s="200"/>
      <c r="I19" s="200"/>
      <c r="J19" s="200"/>
      <c r="K19" s="200"/>
      <c r="L19" s="200"/>
      <c r="M19" s="200"/>
      <c r="N19" s="200"/>
      <c r="O19" s="200"/>
      <c r="P19" s="200"/>
      <c r="Q19" s="200"/>
      <c r="R19" s="200"/>
      <c r="S19" s="200"/>
      <c r="T19" s="200"/>
      <c r="U19" s="200"/>
      <c r="V19" s="200"/>
      <c r="W19" s="185"/>
      <c r="X19" s="185"/>
      <c r="Y19" s="185"/>
      <c r="Z19" s="200"/>
    </row>
    <row r="20" spans="1:26" ht="21" customHeight="1">
      <c r="B20" s="982" t="s">
        <v>356</v>
      </c>
      <c r="C20" s="983"/>
      <c r="D20" s="983"/>
      <c r="E20" s="984"/>
      <c r="F20" s="1001" t="s">
        <v>355</v>
      </c>
      <c r="G20" s="1001"/>
      <c r="H20" s="1001"/>
      <c r="I20" s="1002"/>
      <c r="J20" s="952" t="s">
        <v>354</v>
      </c>
      <c r="K20" s="953"/>
      <c r="L20" s="953"/>
      <c r="M20" s="1003"/>
      <c r="N20" s="870" t="s">
        <v>352</v>
      </c>
      <c r="O20" s="1004"/>
      <c r="P20" s="1004"/>
      <c r="Q20" s="1005"/>
      <c r="R20" s="982" t="s">
        <v>353</v>
      </c>
      <c r="S20" s="983"/>
      <c r="T20" s="983"/>
      <c r="U20" s="984"/>
      <c r="V20" s="985" t="s">
        <v>352</v>
      </c>
      <c r="W20" s="986"/>
      <c r="X20" s="986"/>
      <c r="Y20" s="987"/>
    </row>
    <row r="21" spans="1:26" ht="21" customHeight="1">
      <c r="B21" s="988" t="s">
        <v>351</v>
      </c>
      <c r="C21" s="989"/>
      <c r="D21" s="989"/>
      <c r="E21" s="990"/>
      <c r="F21" s="991"/>
      <c r="G21" s="992"/>
      <c r="H21" s="992"/>
      <c r="I21" s="993"/>
      <c r="J21" s="994" t="s">
        <v>350</v>
      </c>
      <c r="K21" s="995"/>
      <c r="L21" s="995"/>
      <c r="M21" s="996"/>
      <c r="N21" s="997" t="s">
        <v>348</v>
      </c>
      <c r="O21" s="998"/>
      <c r="P21" s="998"/>
      <c r="Q21" s="999"/>
      <c r="R21" s="885" t="s">
        <v>349</v>
      </c>
      <c r="S21" s="886"/>
      <c r="T21" s="886"/>
      <c r="U21" s="1000"/>
      <c r="V21" s="997" t="s">
        <v>348</v>
      </c>
      <c r="W21" s="998"/>
      <c r="X21" s="998"/>
      <c r="Y21" s="999"/>
    </row>
    <row r="22" spans="1:26" ht="18" customHeight="1"/>
    <row r="23" spans="1:26" ht="15.75" customHeight="1">
      <c r="A23" s="978" t="s">
        <v>347</v>
      </c>
      <c r="B23" s="979"/>
      <c r="C23" s="979"/>
      <c r="D23" s="979"/>
      <c r="E23" s="979"/>
      <c r="F23" s="979"/>
      <c r="G23" s="979"/>
      <c r="H23" s="979"/>
      <c r="I23" s="207"/>
      <c r="J23" s="207"/>
      <c r="K23" s="207"/>
      <c r="L23" s="207"/>
      <c r="M23" s="207"/>
      <c r="N23" s="206"/>
      <c r="O23" s="205" t="s">
        <v>346</v>
      </c>
      <c r="P23" s="204" t="s">
        <v>346</v>
      </c>
      <c r="Q23" s="204"/>
      <c r="R23" s="203" t="s">
        <v>346</v>
      </c>
      <c r="S23" s="203"/>
      <c r="T23" s="203"/>
      <c r="U23" s="204" t="s">
        <v>346</v>
      </c>
      <c r="V23" s="204"/>
      <c r="W23" s="203" t="s">
        <v>346</v>
      </c>
      <c r="X23" s="203"/>
      <c r="Y23" s="203"/>
    </row>
    <row r="24" spans="1:26" ht="24" customHeight="1">
      <c r="B24" s="876" t="s">
        <v>345</v>
      </c>
      <c r="C24" s="877"/>
      <c r="D24" s="877"/>
      <c r="E24" s="877"/>
      <c r="F24" s="877"/>
      <c r="G24" s="877"/>
      <c r="H24" s="878"/>
      <c r="I24" s="879" t="s">
        <v>612</v>
      </c>
      <c r="J24" s="980"/>
      <c r="K24" s="980"/>
      <c r="L24" s="980"/>
      <c r="M24" s="981"/>
      <c r="N24" s="1026" t="s">
        <v>344</v>
      </c>
      <c r="O24" s="1027"/>
      <c r="P24" s="1027"/>
      <c r="Q24" s="1028"/>
      <c r="R24" s="958" t="s">
        <v>904</v>
      </c>
      <c r="S24" s="1017"/>
      <c r="T24" s="1017"/>
      <c r="U24" s="1017"/>
      <c r="V24" s="1026" t="s">
        <v>344</v>
      </c>
      <c r="W24" s="1027"/>
      <c r="X24" s="1027"/>
      <c r="Y24" s="1028"/>
    </row>
    <row r="25" spans="1:26" ht="24.75" customHeight="1">
      <c r="B25" s="876" t="s">
        <v>343</v>
      </c>
      <c r="C25" s="980"/>
      <c r="D25" s="980"/>
      <c r="E25" s="980"/>
      <c r="F25" s="980"/>
      <c r="G25" s="980"/>
      <c r="H25" s="981"/>
      <c r="I25" s="1023" t="s">
        <v>342</v>
      </c>
      <c r="J25" s="1024"/>
      <c r="K25" s="1024"/>
      <c r="L25" s="1024"/>
      <c r="M25" s="1024"/>
      <c r="N25" s="1024"/>
      <c r="O25" s="1024"/>
      <c r="P25" s="1024"/>
      <c r="Q25" s="1024"/>
      <c r="R25" s="1024"/>
      <c r="S25" s="1024"/>
      <c r="T25" s="1024"/>
      <c r="U25" s="1024"/>
      <c r="V25" s="1024"/>
      <c r="W25" s="1024"/>
      <c r="X25" s="1024"/>
      <c r="Y25" s="1025"/>
      <c r="Z25" s="202"/>
    </row>
    <row r="26" spans="1:26" ht="31.5" customHeight="1">
      <c r="B26" s="879" t="s">
        <v>341</v>
      </c>
      <c r="C26" s="980"/>
      <c r="D26" s="980"/>
      <c r="E26" s="980"/>
      <c r="F26" s="980"/>
      <c r="G26" s="980"/>
      <c r="H26" s="981"/>
      <c r="I26" s="1020" t="s">
        <v>340</v>
      </c>
      <c r="J26" s="1021"/>
      <c r="K26" s="1021"/>
      <c r="L26" s="1021"/>
      <c r="M26" s="1021"/>
      <c r="N26" s="1021"/>
      <c r="O26" s="1021"/>
      <c r="P26" s="1021"/>
      <c r="Q26" s="1021"/>
      <c r="R26" s="1021"/>
      <c r="S26" s="1021"/>
      <c r="T26" s="1021"/>
      <c r="U26" s="1021"/>
      <c r="V26" s="1021"/>
      <c r="W26" s="1021"/>
      <c r="X26" s="1021"/>
      <c r="Y26" s="1022"/>
      <c r="Z26" s="202"/>
    </row>
    <row r="27" spans="1:26" ht="24.75" customHeight="1">
      <c r="B27" s="879" t="s">
        <v>339</v>
      </c>
      <c r="C27" s="980"/>
      <c r="D27" s="980"/>
      <c r="E27" s="980"/>
      <c r="F27" s="980"/>
      <c r="G27" s="980"/>
      <c r="H27" s="981"/>
      <c r="I27" s="196"/>
      <c r="J27" s="196"/>
      <c r="K27" s="196"/>
      <c r="L27" s="196"/>
      <c r="M27" s="196"/>
      <c r="N27" s="196"/>
      <c r="O27" s="196"/>
      <c r="P27" s="196"/>
      <c r="Q27" s="196"/>
      <c r="R27" s="196"/>
      <c r="S27" s="196"/>
      <c r="T27" s="196"/>
      <c r="U27" s="196"/>
      <c r="V27" s="196"/>
      <c r="W27" s="196"/>
      <c r="X27" s="196"/>
      <c r="Y27" s="195"/>
    </row>
    <row r="28" spans="1:26" ht="24.75" customHeight="1">
      <c r="B28" s="879" t="s">
        <v>338</v>
      </c>
      <c r="C28" s="980"/>
      <c r="D28" s="980"/>
      <c r="E28" s="980"/>
      <c r="F28" s="980"/>
      <c r="G28" s="980"/>
      <c r="H28" s="981"/>
      <c r="I28" s="196"/>
      <c r="J28" s="196"/>
      <c r="K28" s="196"/>
      <c r="L28" s="196"/>
      <c r="M28" s="196"/>
      <c r="N28" s="196"/>
      <c r="O28" s="196"/>
      <c r="P28" s="196"/>
      <c r="Q28" s="196"/>
      <c r="R28" s="196"/>
      <c r="S28" s="196"/>
      <c r="T28" s="196"/>
      <c r="U28" s="196"/>
      <c r="V28" s="196"/>
      <c r="W28" s="196"/>
      <c r="X28" s="196"/>
      <c r="Y28" s="195"/>
    </row>
    <row r="29" spans="1:26" ht="18" customHeight="1"/>
    <row r="30" spans="1:26" ht="18" customHeight="1"/>
    <row r="31" spans="1:26" ht="18" customHeight="1"/>
    <row r="32" spans="1:2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sheetData>
  <mergeCells count="66">
    <mergeCell ref="B2:G2"/>
    <mergeCell ref="B3:G3"/>
    <mergeCell ref="B4:G4"/>
    <mergeCell ref="Q2:T2"/>
    <mergeCell ref="L2:P2"/>
    <mergeCell ref="H2:K2"/>
    <mergeCell ref="H3:Y3"/>
    <mergeCell ref="U2:Y2"/>
    <mergeCell ref="B9:Y9"/>
    <mergeCell ref="B10:I10"/>
    <mergeCell ref="J10:L10"/>
    <mergeCell ref="M10:Y10"/>
    <mergeCell ref="N11:Y11"/>
    <mergeCell ref="I26:Y26"/>
    <mergeCell ref="B24:H24"/>
    <mergeCell ref="B25:H25"/>
    <mergeCell ref="I25:Y25"/>
    <mergeCell ref="V24:Y24"/>
    <mergeCell ref="I24:M24"/>
    <mergeCell ref="N24:Q24"/>
    <mergeCell ref="R24:U24"/>
    <mergeCell ref="B5:Y5"/>
    <mergeCell ref="B8:G8"/>
    <mergeCell ref="H8:K8"/>
    <mergeCell ref="L8:P8"/>
    <mergeCell ref="Q8:T8"/>
    <mergeCell ref="U8:Y8"/>
    <mergeCell ref="W7:Y7"/>
    <mergeCell ref="Q13:Y13"/>
    <mergeCell ref="B11:J11"/>
    <mergeCell ref="K11:K12"/>
    <mergeCell ref="B14:N14"/>
    <mergeCell ref="O14:Q14"/>
    <mergeCell ref="R14:V14"/>
    <mergeCell ref="W14:Y14"/>
    <mergeCell ref="B13:I13"/>
    <mergeCell ref="J13:P13"/>
    <mergeCell ref="L11:L12"/>
    <mergeCell ref="M11:M12"/>
    <mergeCell ref="B12:J12"/>
    <mergeCell ref="N12:Y12"/>
    <mergeCell ref="W15:Y15"/>
    <mergeCell ref="B16:G16"/>
    <mergeCell ref="H16:M16"/>
    <mergeCell ref="N16:S16"/>
    <mergeCell ref="T16:Y16"/>
    <mergeCell ref="B15:E15"/>
    <mergeCell ref="F15:K15"/>
    <mergeCell ref="L15:Q15"/>
    <mergeCell ref="R15:V15"/>
    <mergeCell ref="A23:H23"/>
    <mergeCell ref="B28:H28"/>
    <mergeCell ref="R20:U20"/>
    <mergeCell ref="V20:Y20"/>
    <mergeCell ref="B21:E21"/>
    <mergeCell ref="F21:I21"/>
    <mergeCell ref="J21:M21"/>
    <mergeCell ref="N21:Q21"/>
    <mergeCell ref="R21:U21"/>
    <mergeCell ref="V21:Y21"/>
    <mergeCell ref="B20:E20"/>
    <mergeCell ref="F20:I20"/>
    <mergeCell ref="J20:M20"/>
    <mergeCell ref="N20:Q20"/>
    <mergeCell ref="B26:H26"/>
    <mergeCell ref="B27:H27"/>
  </mergeCells>
  <phoneticPr fontId="3"/>
  <pageMargins left="0.78740157480314965" right="0.78740157480314965" top="0.78740157480314965" bottom="0.74803149606299213" header="0.51181102362204722" footer="0.27559055118110237"/>
  <pageSetup paperSize="9" orientation="portrait" r:id="rId1"/>
  <headerFooter alignWithMargins="0">
    <oddFooter xml:space="preserve">&amp;C&amp;9
－３ －&amp;11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84"/>
  <sheetViews>
    <sheetView showGridLines="0" zoomScaleNormal="100" workbookViewId="0"/>
  </sheetViews>
  <sheetFormatPr defaultColWidth="9" defaultRowHeight="12"/>
  <cols>
    <col min="1" max="14" width="3.33203125" style="163" customWidth="1"/>
    <col min="15" max="15" width="4.6640625" style="163" customWidth="1"/>
    <col min="16" max="22" width="3.33203125" style="163" customWidth="1"/>
    <col min="23" max="25" width="3.88671875" style="163" customWidth="1"/>
    <col min="26" max="28" width="3.33203125" style="163" customWidth="1"/>
    <col min="29" max="16384" width="9" style="163"/>
  </cols>
  <sheetData>
    <row r="1" spans="1:26" ht="16.5" customHeight="1">
      <c r="A1" s="163" t="s">
        <v>421</v>
      </c>
      <c r="B1" s="192"/>
      <c r="C1" s="200"/>
      <c r="D1" s="200"/>
      <c r="E1" s="201"/>
      <c r="F1" s="201"/>
      <c r="G1" s="200"/>
      <c r="H1" s="200"/>
      <c r="I1" s="200"/>
      <c r="J1" s="200"/>
      <c r="K1" s="200"/>
      <c r="L1" s="200"/>
      <c r="M1" s="200"/>
      <c r="N1" s="200"/>
      <c r="O1" s="200"/>
      <c r="P1" s="200"/>
      <c r="Q1" s="200"/>
      <c r="R1" s="200"/>
      <c r="S1" s="200"/>
      <c r="T1" s="200"/>
      <c r="U1" s="200"/>
      <c r="V1" s="200"/>
      <c r="W1" s="185"/>
      <c r="X1" s="185"/>
      <c r="Y1" s="185"/>
      <c r="Z1" s="200"/>
    </row>
    <row r="2" spans="1:26" ht="7.5" customHeight="1">
      <c r="A2" s="174"/>
      <c r="B2" s="221"/>
      <c r="C2" s="221"/>
      <c r="D2" s="221"/>
      <c r="E2" s="221"/>
      <c r="F2" s="221"/>
      <c r="G2" s="221"/>
      <c r="H2" s="221"/>
      <c r="I2" s="221"/>
      <c r="J2" s="221"/>
      <c r="K2" s="221"/>
      <c r="L2" s="221"/>
      <c r="M2" s="221"/>
      <c r="N2" s="221"/>
      <c r="O2" s="221"/>
      <c r="P2" s="221"/>
      <c r="Q2" s="221"/>
      <c r="R2" s="221"/>
      <c r="S2" s="221"/>
      <c r="T2" s="221"/>
      <c r="U2" s="221"/>
      <c r="V2" s="221"/>
      <c r="W2" s="221"/>
      <c r="X2" s="221"/>
      <c r="Y2" s="221"/>
    </row>
    <row r="3" spans="1:26" ht="24" customHeight="1">
      <c r="B3" s="916" t="s">
        <v>420</v>
      </c>
      <c r="C3" s="910"/>
      <c r="D3" s="910"/>
      <c r="E3" s="910"/>
      <c r="F3" s="910"/>
      <c r="G3" s="910"/>
      <c r="H3" s="910"/>
      <c r="I3" s="917"/>
      <c r="J3" s="1044" t="s">
        <v>359</v>
      </c>
      <c r="K3" s="877"/>
      <c r="L3" s="877"/>
      <c r="M3" s="878"/>
      <c r="N3" s="916" t="s">
        <v>419</v>
      </c>
      <c r="O3" s="910"/>
      <c r="P3" s="910"/>
      <c r="Q3" s="910"/>
      <c r="R3" s="910"/>
      <c r="S3" s="910"/>
      <c r="T3" s="910"/>
      <c r="U3" s="917"/>
      <c r="V3" s="909" t="s">
        <v>418</v>
      </c>
      <c r="W3" s="910"/>
      <c r="X3" s="910"/>
      <c r="Y3" s="960"/>
    </row>
    <row r="4" spans="1:26" ht="24" customHeight="1">
      <c r="B4" s="916" t="s">
        <v>417</v>
      </c>
      <c r="C4" s="910"/>
      <c r="D4" s="910"/>
      <c r="E4" s="910"/>
      <c r="F4" s="910"/>
      <c r="G4" s="910"/>
      <c r="H4" s="910"/>
      <c r="I4" s="917"/>
      <c r="J4" s="1044" t="s">
        <v>359</v>
      </c>
      <c r="K4" s="877"/>
      <c r="L4" s="877"/>
      <c r="M4" s="878"/>
      <c r="N4" s="916" t="s">
        <v>416</v>
      </c>
      <c r="O4" s="910"/>
      <c r="P4" s="910"/>
      <c r="Q4" s="910"/>
      <c r="R4" s="910"/>
      <c r="S4" s="910"/>
      <c r="T4" s="910"/>
      <c r="U4" s="917"/>
      <c r="V4" s="1044" t="s">
        <v>359</v>
      </c>
      <c r="W4" s="877"/>
      <c r="X4" s="877"/>
      <c r="Y4" s="878"/>
    </row>
    <row r="5" spans="1:26" ht="24" customHeight="1">
      <c r="B5" s="916" t="s">
        <v>415</v>
      </c>
      <c r="C5" s="910"/>
      <c r="D5" s="910"/>
      <c r="E5" s="910"/>
      <c r="F5" s="910"/>
      <c r="G5" s="910"/>
      <c r="H5" s="910"/>
      <c r="I5" s="917"/>
      <c r="J5" s="1044" t="s">
        <v>359</v>
      </c>
      <c r="K5" s="877"/>
      <c r="L5" s="877"/>
      <c r="M5" s="878"/>
      <c r="N5" s="916" t="s">
        <v>414</v>
      </c>
      <c r="O5" s="910"/>
      <c r="P5" s="910"/>
      <c r="Q5" s="910"/>
      <c r="R5" s="910"/>
      <c r="S5" s="910"/>
      <c r="T5" s="910"/>
      <c r="U5" s="917"/>
      <c r="V5" s="909" t="s">
        <v>413</v>
      </c>
      <c r="W5" s="910"/>
      <c r="X5" s="910"/>
      <c r="Y5" s="960"/>
    </row>
    <row r="6" spans="1:26" ht="12" customHeight="1">
      <c r="A6" s="169"/>
      <c r="B6" s="219"/>
      <c r="C6" s="219"/>
      <c r="D6" s="219"/>
      <c r="E6" s="219"/>
      <c r="F6" s="219"/>
      <c r="G6" s="219"/>
      <c r="H6" s="220"/>
      <c r="I6" s="220"/>
      <c r="J6" s="220"/>
      <c r="K6" s="220"/>
      <c r="L6" s="220"/>
      <c r="M6" s="220"/>
      <c r="N6" s="219"/>
      <c r="O6" s="219"/>
      <c r="P6" s="219"/>
      <c r="Q6" s="219"/>
      <c r="R6" s="219"/>
      <c r="S6" s="219"/>
      <c r="T6" s="217"/>
      <c r="U6" s="217"/>
      <c r="V6" s="217"/>
      <c r="W6" s="217"/>
      <c r="X6" s="217"/>
      <c r="Y6" s="217"/>
    </row>
    <row r="7" spans="1:26" ht="24" customHeight="1">
      <c r="B7" s="876" t="s">
        <v>412</v>
      </c>
      <c r="C7" s="877"/>
      <c r="D7" s="877"/>
      <c r="E7" s="877"/>
      <c r="F7" s="877"/>
      <c r="G7" s="877"/>
      <c r="H7" s="877"/>
      <c r="I7" s="877"/>
      <c r="J7" s="877"/>
      <c r="K7" s="877"/>
      <c r="L7" s="877"/>
      <c r="M7" s="877"/>
      <c r="N7" s="877"/>
      <c r="O7" s="877"/>
      <c r="P7" s="877"/>
      <c r="Q7" s="877"/>
      <c r="R7" s="877"/>
      <c r="S7" s="1063"/>
      <c r="T7" s="909" t="s">
        <v>411</v>
      </c>
      <c r="U7" s="910"/>
      <c r="V7" s="910"/>
      <c r="W7" s="1064" t="s">
        <v>410</v>
      </c>
      <c r="X7" s="1065"/>
      <c r="Y7" s="1066"/>
    </row>
    <row r="8" spans="1:26" ht="24" customHeight="1">
      <c r="B8" s="1067" t="s">
        <v>409</v>
      </c>
      <c r="C8" s="1068"/>
      <c r="D8" s="1068"/>
      <c r="E8" s="1068"/>
      <c r="F8" s="1068"/>
      <c r="G8" s="1068"/>
      <c r="H8" s="1068"/>
      <c r="I8" s="1068"/>
      <c r="J8" s="1068"/>
      <c r="K8" s="1068"/>
      <c r="L8" s="1068"/>
      <c r="M8" s="1068"/>
      <c r="N8" s="1068"/>
      <c r="O8" s="1068"/>
      <c r="P8" s="1068"/>
      <c r="Q8" s="1068"/>
      <c r="R8" s="1068"/>
      <c r="S8" s="1069"/>
      <c r="T8" s="1070">
        <v>0</v>
      </c>
      <c r="U8" s="1071"/>
      <c r="V8" s="1072"/>
      <c r="W8" s="1070">
        <v>0</v>
      </c>
      <c r="X8" s="1071"/>
      <c r="Y8" s="1073"/>
    </row>
    <row r="9" spans="1:26" ht="24" customHeight="1">
      <c r="B9" s="1074" t="s">
        <v>408</v>
      </c>
      <c r="C9" s="1075"/>
      <c r="D9" s="1075"/>
      <c r="E9" s="1075"/>
      <c r="F9" s="1075"/>
      <c r="G9" s="1075"/>
      <c r="H9" s="1075"/>
      <c r="I9" s="1075"/>
      <c r="J9" s="1075"/>
      <c r="K9" s="1075"/>
      <c r="L9" s="1075"/>
      <c r="M9" s="1075"/>
      <c r="N9" s="1075"/>
      <c r="O9" s="1075"/>
      <c r="P9" s="1075"/>
      <c r="Q9" s="1075"/>
      <c r="R9" s="1075"/>
      <c r="S9" s="1076"/>
      <c r="T9" s="1045">
        <v>0</v>
      </c>
      <c r="U9" s="1046"/>
      <c r="V9" s="1046"/>
      <c r="W9" s="1045">
        <v>0</v>
      </c>
      <c r="X9" s="1046"/>
      <c r="Y9" s="1077"/>
    </row>
    <row r="10" spans="1:26" ht="24" customHeight="1">
      <c r="B10" s="1074" t="s">
        <v>407</v>
      </c>
      <c r="C10" s="1075"/>
      <c r="D10" s="1075"/>
      <c r="E10" s="1075"/>
      <c r="F10" s="1075"/>
      <c r="G10" s="1075"/>
      <c r="H10" s="1075"/>
      <c r="I10" s="1075"/>
      <c r="J10" s="1075"/>
      <c r="K10" s="1075"/>
      <c r="L10" s="1075"/>
      <c r="M10" s="1075"/>
      <c r="N10" s="1075"/>
      <c r="O10" s="1075"/>
      <c r="P10" s="1075"/>
      <c r="Q10" s="1075"/>
      <c r="R10" s="1075"/>
      <c r="S10" s="1076"/>
      <c r="T10" s="1045">
        <v>0</v>
      </c>
      <c r="U10" s="1046"/>
      <c r="V10" s="1046"/>
      <c r="W10" s="1045">
        <v>0</v>
      </c>
      <c r="X10" s="1046"/>
      <c r="Y10" s="1077"/>
    </row>
    <row r="11" spans="1:26" ht="24" customHeight="1">
      <c r="B11" s="1074" t="s">
        <v>406</v>
      </c>
      <c r="C11" s="1075"/>
      <c r="D11" s="1075"/>
      <c r="E11" s="1075"/>
      <c r="F11" s="1075"/>
      <c r="G11" s="1075"/>
      <c r="H11" s="1075"/>
      <c r="I11" s="1075"/>
      <c r="J11" s="1075"/>
      <c r="K11" s="1075"/>
      <c r="L11" s="1075"/>
      <c r="M11" s="1075"/>
      <c r="N11" s="1075"/>
      <c r="O11" s="1075"/>
      <c r="P11" s="1075"/>
      <c r="Q11" s="1075"/>
      <c r="R11" s="1075"/>
      <c r="S11" s="1076"/>
      <c r="T11" s="1045">
        <v>0</v>
      </c>
      <c r="U11" s="1046"/>
      <c r="V11" s="1046"/>
      <c r="W11" s="1045">
        <v>0</v>
      </c>
      <c r="X11" s="1046"/>
      <c r="Y11" s="1077"/>
    </row>
    <row r="12" spans="1:26" ht="24" customHeight="1">
      <c r="B12" s="1074" t="s">
        <v>405</v>
      </c>
      <c r="C12" s="1075"/>
      <c r="D12" s="1075"/>
      <c r="E12" s="1075"/>
      <c r="F12" s="1075"/>
      <c r="G12" s="1075"/>
      <c r="H12" s="1075"/>
      <c r="I12" s="1075"/>
      <c r="J12" s="1075"/>
      <c r="K12" s="1075"/>
      <c r="L12" s="1075"/>
      <c r="M12" s="1075"/>
      <c r="N12" s="1075"/>
      <c r="O12" s="1075"/>
      <c r="P12" s="1075"/>
      <c r="Q12" s="1075"/>
      <c r="R12" s="1075"/>
      <c r="S12" s="1076"/>
      <c r="T12" s="1045">
        <v>0</v>
      </c>
      <c r="U12" s="1046"/>
      <c r="V12" s="1046"/>
      <c r="W12" s="1045">
        <v>0</v>
      </c>
      <c r="X12" s="1046"/>
      <c r="Y12" s="1077"/>
    </row>
    <row r="13" spans="1:26" ht="24" customHeight="1">
      <c r="B13" s="1074" t="s">
        <v>404</v>
      </c>
      <c r="C13" s="1075"/>
      <c r="D13" s="1075"/>
      <c r="E13" s="1075"/>
      <c r="F13" s="1075"/>
      <c r="G13" s="1075"/>
      <c r="H13" s="1075"/>
      <c r="I13" s="1075"/>
      <c r="J13" s="1075"/>
      <c r="K13" s="1075"/>
      <c r="L13" s="1075"/>
      <c r="M13" s="1075"/>
      <c r="N13" s="1075"/>
      <c r="O13" s="1075"/>
      <c r="P13" s="1075"/>
      <c r="Q13" s="1075"/>
      <c r="R13" s="1075"/>
      <c r="S13" s="1076"/>
      <c r="T13" s="1045">
        <v>0</v>
      </c>
      <c r="U13" s="1046"/>
      <c r="V13" s="1046"/>
      <c r="W13" s="1045">
        <v>0</v>
      </c>
      <c r="X13" s="1046"/>
      <c r="Y13" s="1077"/>
    </row>
    <row r="14" spans="1:26" ht="24" customHeight="1">
      <c r="B14" s="1074" t="s">
        <v>403</v>
      </c>
      <c r="C14" s="1075"/>
      <c r="D14" s="1075"/>
      <c r="E14" s="1075"/>
      <c r="F14" s="1075"/>
      <c r="G14" s="1075"/>
      <c r="H14" s="1075"/>
      <c r="I14" s="1075"/>
      <c r="J14" s="1075"/>
      <c r="K14" s="1075"/>
      <c r="L14" s="1075"/>
      <c r="M14" s="1075"/>
      <c r="N14" s="1075"/>
      <c r="O14" s="1075"/>
      <c r="P14" s="1075"/>
      <c r="Q14" s="1075"/>
      <c r="R14" s="1075"/>
      <c r="S14" s="1076"/>
      <c r="T14" s="1045">
        <v>0</v>
      </c>
      <c r="U14" s="1046"/>
      <c r="V14" s="1046"/>
      <c r="W14" s="1045">
        <v>0</v>
      </c>
      <c r="X14" s="1046"/>
      <c r="Y14" s="1077"/>
    </row>
    <row r="15" spans="1:26" ht="24" customHeight="1">
      <c r="B15" s="1074" t="s">
        <v>402</v>
      </c>
      <c r="C15" s="1075"/>
      <c r="D15" s="1075"/>
      <c r="E15" s="1075"/>
      <c r="F15" s="1075"/>
      <c r="G15" s="1075"/>
      <c r="H15" s="1075"/>
      <c r="I15" s="1075"/>
      <c r="J15" s="1075"/>
      <c r="K15" s="1075"/>
      <c r="L15" s="1075"/>
      <c r="M15" s="1075"/>
      <c r="N15" s="1075"/>
      <c r="O15" s="1075"/>
      <c r="P15" s="1075"/>
      <c r="Q15" s="1075"/>
      <c r="R15" s="1075"/>
      <c r="S15" s="1076"/>
      <c r="T15" s="1045">
        <v>0</v>
      </c>
      <c r="U15" s="1046"/>
      <c r="V15" s="1046"/>
      <c r="W15" s="1045">
        <v>0</v>
      </c>
      <c r="X15" s="1046"/>
      <c r="Y15" s="1077"/>
    </row>
    <row r="16" spans="1:26" ht="24" customHeight="1">
      <c r="B16" s="1074" t="s">
        <v>401</v>
      </c>
      <c r="C16" s="1075"/>
      <c r="D16" s="1075"/>
      <c r="E16" s="1075"/>
      <c r="F16" s="1075"/>
      <c r="G16" s="1075"/>
      <c r="H16" s="1075"/>
      <c r="I16" s="1075"/>
      <c r="J16" s="1075"/>
      <c r="K16" s="1075"/>
      <c r="L16" s="1075"/>
      <c r="M16" s="1075"/>
      <c r="N16" s="1075"/>
      <c r="O16" s="1075"/>
      <c r="P16" s="1075"/>
      <c r="Q16" s="1075"/>
      <c r="R16" s="1075"/>
      <c r="S16" s="1076"/>
      <c r="T16" s="1045">
        <v>0</v>
      </c>
      <c r="U16" s="1046"/>
      <c r="V16" s="1046"/>
      <c r="W16" s="1045">
        <v>0</v>
      </c>
      <c r="X16" s="1046"/>
      <c r="Y16" s="1077"/>
    </row>
    <row r="17" spans="1:26" ht="24" customHeight="1">
      <c r="B17" s="1074" t="s">
        <v>400</v>
      </c>
      <c r="C17" s="1075"/>
      <c r="D17" s="1075"/>
      <c r="E17" s="1075"/>
      <c r="F17" s="1075"/>
      <c r="G17" s="1075"/>
      <c r="H17" s="1075"/>
      <c r="I17" s="1075"/>
      <c r="J17" s="1075"/>
      <c r="K17" s="1075"/>
      <c r="L17" s="1075"/>
      <c r="M17" s="1075"/>
      <c r="N17" s="1075"/>
      <c r="O17" s="1075"/>
      <c r="P17" s="1075"/>
      <c r="Q17" s="1075"/>
      <c r="R17" s="1075"/>
      <c r="S17" s="1076"/>
      <c r="T17" s="1045">
        <v>0</v>
      </c>
      <c r="U17" s="1046"/>
      <c r="V17" s="1046"/>
      <c r="W17" s="1045">
        <v>0</v>
      </c>
      <c r="X17" s="1046"/>
      <c r="Y17" s="1077"/>
    </row>
    <row r="18" spans="1:26" ht="24" customHeight="1">
      <c r="B18" s="1079" t="s">
        <v>399</v>
      </c>
      <c r="C18" s="1080"/>
      <c r="D18" s="1080"/>
      <c r="E18" s="1080"/>
      <c r="F18" s="1080"/>
      <c r="G18" s="1080"/>
      <c r="H18" s="1080"/>
      <c r="I18" s="1080"/>
      <c r="J18" s="1080"/>
      <c r="K18" s="1080"/>
      <c r="L18" s="1080"/>
      <c r="M18" s="1080"/>
      <c r="N18" s="1080"/>
      <c r="O18" s="1080"/>
      <c r="P18" s="1080"/>
      <c r="Q18" s="1080"/>
      <c r="R18" s="1080"/>
      <c r="S18" s="1081"/>
      <c r="T18" s="1083">
        <v>0</v>
      </c>
      <c r="U18" s="1084"/>
      <c r="V18" s="1084"/>
      <c r="W18" s="1083">
        <v>0</v>
      </c>
      <c r="X18" s="1084"/>
      <c r="Y18" s="1085"/>
    </row>
    <row r="19" spans="1:26" ht="9.9" customHeight="1">
      <c r="B19" s="218"/>
      <c r="C19" s="218"/>
      <c r="D19" s="218"/>
      <c r="E19" s="218"/>
      <c r="F19" s="218"/>
      <c r="G19" s="218"/>
      <c r="H19" s="218"/>
      <c r="I19" s="218"/>
      <c r="J19" s="218"/>
      <c r="K19" s="218"/>
      <c r="L19" s="218"/>
      <c r="M19" s="218"/>
      <c r="N19" s="218"/>
      <c r="O19" s="218"/>
      <c r="P19" s="218"/>
      <c r="Q19" s="218"/>
      <c r="R19" s="218"/>
      <c r="S19" s="218"/>
      <c r="T19" s="217"/>
      <c r="U19" s="217"/>
      <c r="V19" s="217"/>
      <c r="W19" s="217"/>
      <c r="X19" s="217"/>
      <c r="Y19" s="217"/>
    </row>
    <row r="20" spans="1:26" ht="24" customHeight="1">
      <c r="B20" s="1086" t="s">
        <v>398</v>
      </c>
      <c r="C20" s="1087"/>
      <c r="D20" s="1087"/>
      <c r="E20" s="1087"/>
      <c r="F20" s="1087"/>
      <c r="G20" s="1087"/>
      <c r="H20" s="1087"/>
      <c r="I20" s="1087"/>
      <c r="J20" s="1087"/>
      <c r="K20" s="1087"/>
      <c r="L20" s="1087"/>
      <c r="M20" s="1087"/>
      <c r="N20" s="1087"/>
      <c r="O20" s="1087"/>
      <c r="P20" s="1087"/>
      <c r="Q20" s="1087"/>
      <c r="R20" s="1087"/>
      <c r="S20" s="1087"/>
      <c r="T20" s="1087"/>
      <c r="U20" s="1087"/>
      <c r="V20" s="1087"/>
      <c r="W20" s="1087"/>
      <c r="X20" s="1087"/>
      <c r="Y20" s="1088"/>
    </row>
    <row r="21" spans="1:26" s="177" customFormat="1" ht="24" customHeight="1">
      <c r="B21" s="1054" t="s">
        <v>397</v>
      </c>
      <c r="C21" s="1055"/>
      <c r="D21" s="1055"/>
      <c r="E21" s="1055"/>
      <c r="F21" s="1055"/>
      <c r="G21" s="1055"/>
      <c r="H21" s="1055"/>
      <c r="I21" s="1055"/>
      <c r="J21" s="1055"/>
      <c r="K21" s="1055"/>
      <c r="L21" s="1055"/>
      <c r="M21" s="1056"/>
      <c r="N21" s="1057" t="s">
        <v>396</v>
      </c>
      <c r="O21" s="1055"/>
      <c r="P21" s="1055"/>
      <c r="Q21" s="1055"/>
      <c r="R21" s="1055"/>
      <c r="S21" s="1055"/>
      <c r="T21" s="1055"/>
      <c r="U21" s="1055"/>
      <c r="V21" s="1055"/>
      <c r="W21" s="1055"/>
      <c r="X21" s="1055"/>
      <c r="Y21" s="1058"/>
    </row>
    <row r="22" spans="1:26" s="177" customFormat="1" ht="24" customHeight="1">
      <c r="B22" s="1059" t="s">
        <v>395</v>
      </c>
      <c r="C22" s="1060"/>
      <c r="D22" s="1060"/>
      <c r="E22" s="1060"/>
      <c r="F22" s="1060"/>
      <c r="G22" s="1060"/>
      <c r="H22" s="1060"/>
      <c r="I22" s="1060"/>
      <c r="J22" s="1060"/>
      <c r="K22" s="1060"/>
      <c r="L22" s="1060"/>
      <c r="M22" s="1061"/>
      <c r="N22" s="1060" t="s">
        <v>394</v>
      </c>
      <c r="O22" s="1060"/>
      <c r="P22" s="1060"/>
      <c r="Q22" s="1060"/>
      <c r="R22" s="1060"/>
      <c r="S22" s="1060"/>
      <c r="T22" s="1060"/>
      <c r="U22" s="1060"/>
      <c r="V22" s="1060"/>
      <c r="W22" s="1060"/>
      <c r="X22" s="1060"/>
      <c r="Y22" s="1062"/>
    </row>
    <row r="23" spans="1:26" s="177" customFormat="1" ht="24" customHeight="1">
      <c r="B23" s="1047" t="s">
        <v>393</v>
      </c>
      <c r="C23" s="1048"/>
      <c r="D23" s="1048"/>
      <c r="E23" s="1048"/>
      <c r="F23" s="1048"/>
      <c r="G23" s="1048"/>
      <c r="H23" s="1048"/>
      <c r="I23" s="1048"/>
      <c r="J23" s="1048"/>
      <c r="K23" s="1048"/>
      <c r="L23" s="1048"/>
      <c r="M23" s="1049"/>
      <c r="N23" s="1048"/>
      <c r="O23" s="1048"/>
      <c r="P23" s="1048"/>
      <c r="Q23" s="1048"/>
      <c r="R23" s="1048"/>
      <c r="S23" s="1048"/>
      <c r="T23" s="1048"/>
      <c r="U23" s="1048"/>
      <c r="V23" s="1048"/>
      <c r="W23" s="1048"/>
      <c r="X23" s="1048"/>
      <c r="Y23" s="1050"/>
    </row>
    <row r="24" spans="1:26" s="177" customFormat="1" ht="9.9" customHeight="1">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row>
    <row r="25" spans="1:26" ht="36" customHeight="1">
      <c r="B25" s="1023" t="s">
        <v>392</v>
      </c>
      <c r="C25" s="1042"/>
      <c r="D25" s="1042"/>
      <c r="E25" s="1042"/>
      <c r="F25" s="1042"/>
      <c r="G25" s="1042"/>
      <c r="H25" s="1042"/>
      <c r="I25" s="1042"/>
      <c r="J25" s="1042"/>
      <c r="K25" s="1042"/>
      <c r="L25" s="1042"/>
      <c r="M25" s="1042"/>
      <c r="N25" s="1042"/>
      <c r="O25" s="1042"/>
      <c r="P25" s="1042"/>
      <c r="Q25" s="1042"/>
      <c r="R25" s="1042"/>
      <c r="S25" s="1042"/>
      <c r="T25" s="1042"/>
      <c r="U25" s="1042"/>
      <c r="V25" s="1051"/>
      <c r="W25" s="1052"/>
      <c r="X25" s="1053"/>
      <c r="Y25" s="215" t="s">
        <v>344</v>
      </c>
    </row>
    <row r="26" spans="1:26" s="177" customFormat="1" ht="9.9" customHeight="1">
      <c r="A26" s="213"/>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3"/>
    </row>
    <row r="27" spans="1:26" s="177" customFormat="1" ht="27.75" customHeight="1">
      <c r="B27" s="868" t="s">
        <v>391</v>
      </c>
      <c r="C27" s="868"/>
      <c r="D27" s="868"/>
      <c r="E27" s="868"/>
      <c r="F27" s="868"/>
      <c r="G27" s="868"/>
      <c r="H27" s="868"/>
      <c r="I27" s="868"/>
      <c r="J27" s="868"/>
      <c r="K27" s="868"/>
      <c r="L27" s="868"/>
      <c r="M27" s="868"/>
      <c r="N27" s="868"/>
      <c r="O27" s="868"/>
      <c r="P27" s="868"/>
      <c r="Q27" s="868"/>
      <c r="R27" s="868"/>
      <c r="S27" s="868"/>
      <c r="T27" s="868"/>
      <c r="U27" s="868"/>
      <c r="V27" s="868"/>
      <c r="W27" s="868"/>
      <c r="X27" s="868"/>
      <c r="Y27" s="868"/>
      <c r="Z27" s="868"/>
    </row>
    <row r="28" spans="1:26" s="177" customFormat="1" ht="27.75" customHeight="1">
      <c r="B28" s="1078" t="s">
        <v>390</v>
      </c>
      <c r="C28" s="1078"/>
      <c r="D28" s="1078"/>
      <c r="E28" s="1078"/>
      <c r="F28" s="1078"/>
      <c r="G28" s="1078"/>
      <c r="H28" s="1078"/>
      <c r="I28" s="1078"/>
      <c r="J28" s="1078"/>
      <c r="K28" s="1078"/>
      <c r="L28" s="1078"/>
      <c r="M28" s="1078"/>
      <c r="N28" s="1078"/>
      <c r="O28" s="1078"/>
      <c r="P28" s="1078"/>
      <c r="Q28" s="1078"/>
      <c r="R28" s="1078"/>
      <c r="S28" s="1078"/>
      <c r="T28" s="1078"/>
      <c r="U28" s="1078"/>
      <c r="V28" s="1078"/>
      <c r="W28" s="1078"/>
      <c r="X28" s="1078"/>
      <c r="Y28" s="1078"/>
      <c r="Z28" s="1078"/>
    </row>
    <row r="29" spans="1:26" ht="12.75" customHeight="1">
      <c r="B29" s="1082" t="s">
        <v>389</v>
      </c>
      <c r="C29" s="1082"/>
      <c r="D29" s="1082"/>
      <c r="E29" s="1082"/>
      <c r="F29" s="1082"/>
      <c r="G29" s="1082"/>
      <c r="H29" s="1082"/>
      <c r="I29" s="1082"/>
      <c r="J29" s="1082"/>
      <c r="K29" s="1082"/>
      <c r="L29" s="1082"/>
      <c r="M29" s="1082"/>
      <c r="N29" s="1082"/>
      <c r="O29" s="1082"/>
      <c r="P29" s="1082"/>
      <c r="Q29" s="1082"/>
      <c r="R29" s="1082"/>
      <c r="S29" s="1082"/>
      <c r="T29" s="1082"/>
      <c r="U29" s="1082"/>
      <c r="V29" s="1082"/>
      <c r="W29" s="1082"/>
      <c r="X29" s="1082"/>
      <c r="Y29" s="1082"/>
      <c r="Z29" s="178"/>
    </row>
    <row r="30" spans="1:26" ht="18" customHeight="1"/>
    <row r="31" spans="1:26" ht="18" customHeight="1"/>
    <row r="32" spans="1:2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sheetData>
  <mergeCells count="60">
    <mergeCell ref="B5:I5"/>
    <mergeCell ref="J5:M5"/>
    <mergeCell ref="B4:I4"/>
    <mergeCell ref="B3:I3"/>
    <mergeCell ref="J3:M3"/>
    <mergeCell ref="J4:M4"/>
    <mergeCell ref="B29:Y29"/>
    <mergeCell ref="W13:Y13"/>
    <mergeCell ref="B14:S14"/>
    <mergeCell ref="T14:V14"/>
    <mergeCell ref="W14:Y14"/>
    <mergeCell ref="B15:S15"/>
    <mergeCell ref="T15:V15"/>
    <mergeCell ref="W15:Y15"/>
    <mergeCell ref="B16:S16"/>
    <mergeCell ref="T18:V18"/>
    <mergeCell ref="W18:Y18"/>
    <mergeCell ref="B20:Y20"/>
    <mergeCell ref="W16:Y16"/>
    <mergeCell ref="B17:S17"/>
    <mergeCell ref="T17:V17"/>
    <mergeCell ref="W17:Y17"/>
    <mergeCell ref="B9:S9"/>
    <mergeCell ref="T9:V9"/>
    <mergeCell ref="W9:Y9"/>
    <mergeCell ref="B28:Z28"/>
    <mergeCell ref="W12:Y12"/>
    <mergeCell ref="B10:S10"/>
    <mergeCell ref="T10:V10"/>
    <mergeCell ref="W10:Y10"/>
    <mergeCell ref="B11:S11"/>
    <mergeCell ref="W11:Y11"/>
    <mergeCell ref="B12:S12"/>
    <mergeCell ref="T12:V12"/>
    <mergeCell ref="B13:S13"/>
    <mergeCell ref="T13:V13"/>
    <mergeCell ref="B18:S18"/>
    <mergeCell ref="T11:V11"/>
    <mergeCell ref="B7:S7"/>
    <mergeCell ref="T7:V7"/>
    <mergeCell ref="W7:Y7"/>
    <mergeCell ref="B8:S8"/>
    <mergeCell ref="T8:V8"/>
    <mergeCell ref="W8:Y8"/>
    <mergeCell ref="T16:V16"/>
    <mergeCell ref="B23:M23"/>
    <mergeCell ref="N23:Y23"/>
    <mergeCell ref="B25:V25"/>
    <mergeCell ref="B27:Z27"/>
    <mergeCell ref="W25:X25"/>
    <mergeCell ref="B21:M21"/>
    <mergeCell ref="N21:Y21"/>
    <mergeCell ref="B22:M22"/>
    <mergeCell ref="N22:Y22"/>
    <mergeCell ref="N5:U5"/>
    <mergeCell ref="V3:Y3"/>
    <mergeCell ref="V4:Y4"/>
    <mergeCell ref="V5:Y5"/>
    <mergeCell ref="N3:U3"/>
    <mergeCell ref="N4:U4"/>
  </mergeCells>
  <phoneticPr fontId="3"/>
  <pageMargins left="0.78740157480314965" right="0.78740157480314965" top="0.78740157480314965" bottom="0.55118110236220474" header="0.51181102362204722" footer="0.47244094488188981"/>
  <pageSetup paperSize="9" orientation="portrait" r:id="rId1"/>
  <headerFooter alignWithMargins="0">
    <oddFooter>&amp;C- 4 -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97BA1-769B-40C2-975B-1F39853A5FA7}">
  <sheetPr>
    <pageSetUpPr fitToPage="1"/>
  </sheetPr>
  <dimension ref="A1:BM135"/>
  <sheetViews>
    <sheetView showGridLines="0" view="pageBreakPreview" zoomScaleNormal="55" zoomScaleSheetLayoutView="100" workbookViewId="0"/>
  </sheetViews>
  <sheetFormatPr defaultColWidth="5" defaultRowHeight="14.4"/>
  <cols>
    <col min="1" max="1" width="1" style="480" customWidth="1"/>
    <col min="2" max="5" width="6.33203125" style="480" customWidth="1"/>
    <col min="6" max="7" width="6.33203125" style="480" hidden="1" customWidth="1"/>
    <col min="8" max="60" width="6.33203125" style="480" customWidth="1"/>
    <col min="61" max="61" width="1.21875" style="480" customWidth="1"/>
    <col min="62" max="16384" width="5" style="480"/>
  </cols>
  <sheetData>
    <row r="1" spans="2:65" s="625" customFormat="1" ht="20.25" customHeight="1">
      <c r="C1" s="635" t="s">
        <v>921</v>
      </c>
      <c r="D1" s="635"/>
      <c r="E1" s="635"/>
      <c r="F1" s="635"/>
      <c r="G1" s="635"/>
      <c r="H1" s="635"/>
      <c r="K1" s="628" t="s">
        <v>460</v>
      </c>
      <c r="N1" s="635"/>
      <c r="O1" s="635"/>
      <c r="P1" s="635"/>
      <c r="Q1" s="635"/>
      <c r="R1" s="635"/>
      <c r="S1" s="635"/>
      <c r="T1" s="635"/>
      <c r="U1" s="635"/>
      <c r="AQ1" s="599" t="s">
        <v>459</v>
      </c>
      <c r="AR1" s="1098" t="s">
        <v>458</v>
      </c>
      <c r="AS1" s="1099"/>
      <c r="AT1" s="1099"/>
      <c r="AU1" s="1099"/>
      <c r="AV1" s="1099"/>
      <c r="AW1" s="1099"/>
      <c r="AX1" s="1099"/>
      <c r="AY1" s="1099"/>
      <c r="AZ1" s="1099"/>
      <c r="BA1" s="1099"/>
      <c r="BB1" s="1099"/>
      <c r="BC1" s="1099"/>
      <c r="BD1" s="1099"/>
      <c r="BE1" s="1099"/>
      <c r="BF1" s="1099"/>
      <c r="BG1" s="1099"/>
      <c r="BH1" s="599" t="s">
        <v>434</v>
      </c>
    </row>
    <row r="2" spans="2:65" s="598" customFormat="1" ht="20.25" customHeight="1">
      <c r="H2" s="628"/>
      <c r="K2" s="628"/>
      <c r="L2" s="628"/>
      <c r="N2" s="599"/>
      <c r="O2" s="599"/>
      <c r="P2" s="599"/>
      <c r="Q2" s="599"/>
      <c r="R2" s="599"/>
      <c r="S2" s="599"/>
      <c r="T2" s="599"/>
      <c r="U2" s="599"/>
      <c r="Z2" s="634" t="s">
        <v>457</v>
      </c>
      <c r="AA2" s="1100">
        <v>6</v>
      </c>
      <c r="AB2" s="1100"/>
      <c r="AC2" s="634" t="s">
        <v>456</v>
      </c>
      <c r="AD2" s="1101">
        <f>IF(AA2=0,"",YEAR(DATE(2018+AA2,1,1)))</f>
        <v>2024</v>
      </c>
      <c r="AE2" s="1101"/>
      <c r="AF2" s="633" t="s">
        <v>455</v>
      </c>
      <c r="AG2" s="633" t="s">
        <v>454</v>
      </c>
      <c r="AH2" s="1100">
        <v>4</v>
      </c>
      <c r="AI2" s="1100"/>
      <c r="AJ2" s="633" t="s">
        <v>453</v>
      </c>
      <c r="AQ2" s="599" t="s">
        <v>452</v>
      </c>
      <c r="AR2" s="1100" t="s">
        <v>920</v>
      </c>
      <c r="AS2" s="1100"/>
      <c r="AT2" s="1100"/>
      <c r="AU2" s="1100"/>
      <c r="AV2" s="1100"/>
      <c r="AW2" s="1100"/>
      <c r="AX2" s="1100"/>
      <c r="AY2" s="1100"/>
      <c r="AZ2" s="1100"/>
      <c r="BA2" s="1100"/>
      <c r="BB2" s="1100"/>
      <c r="BC2" s="1100"/>
      <c r="BD2" s="1100"/>
      <c r="BE2" s="1100"/>
      <c r="BF2" s="1100"/>
      <c r="BG2" s="1100"/>
      <c r="BH2" s="599" t="s">
        <v>434</v>
      </c>
      <c r="BI2" s="599"/>
      <c r="BJ2" s="599"/>
      <c r="BK2" s="599"/>
    </row>
    <row r="3" spans="2:65" s="598" customFormat="1" ht="20.25" customHeight="1">
      <c r="H3" s="628"/>
      <c r="K3" s="628"/>
      <c r="M3" s="599"/>
      <c r="N3" s="599"/>
      <c r="O3" s="599"/>
      <c r="P3" s="599"/>
      <c r="Q3" s="599"/>
      <c r="R3" s="599"/>
      <c r="S3" s="599"/>
      <c r="AA3" s="632"/>
      <c r="AB3" s="632"/>
      <c r="AC3" s="630"/>
      <c r="AD3" s="631"/>
      <c r="AE3" s="630"/>
      <c r="BB3" s="629" t="s">
        <v>451</v>
      </c>
      <c r="BC3" s="1102" t="s">
        <v>919</v>
      </c>
      <c r="BD3" s="1103"/>
      <c r="BE3" s="1103"/>
      <c r="BF3" s="1104"/>
      <c r="BG3" s="599"/>
    </row>
    <row r="4" spans="2:65" s="598" customFormat="1" ht="20.25" customHeight="1">
      <c r="H4" s="628"/>
      <c r="K4" s="628"/>
      <c r="M4" s="599"/>
      <c r="N4" s="599"/>
      <c r="O4" s="599"/>
      <c r="P4" s="599"/>
      <c r="Q4" s="599"/>
      <c r="R4" s="599"/>
      <c r="S4" s="599"/>
      <c r="AA4" s="632"/>
      <c r="AB4" s="632"/>
      <c r="AC4" s="630"/>
      <c r="AD4" s="631"/>
      <c r="AE4" s="630"/>
      <c r="BB4" s="629" t="s">
        <v>918</v>
      </c>
      <c r="BC4" s="1102" t="s">
        <v>917</v>
      </c>
      <c r="BD4" s="1103"/>
      <c r="BE4" s="1103"/>
      <c r="BF4" s="1104"/>
      <c r="BG4" s="599"/>
    </row>
    <row r="5" spans="2:65" s="598" customFormat="1" ht="5.0999999999999996" customHeight="1">
      <c r="H5" s="628"/>
      <c r="K5" s="628"/>
      <c r="M5" s="599"/>
      <c r="N5" s="599"/>
      <c r="O5" s="599"/>
      <c r="P5" s="599"/>
      <c r="Q5" s="599"/>
      <c r="R5" s="599"/>
      <c r="S5" s="599"/>
      <c r="AA5" s="627"/>
      <c r="AB5" s="627"/>
      <c r="AH5" s="625"/>
      <c r="AI5" s="625"/>
      <c r="AJ5" s="625"/>
      <c r="AK5" s="625"/>
      <c r="AL5" s="625"/>
      <c r="AM5" s="625"/>
      <c r="AN5" s="625"/>
      <c r="AO5" s="625"/>
      <c r="AP5" s="625"/>
      <c r="AQ5" s="625"/>
      <c r="AR5" s="625"/>
      <c r="AS5" s="625"/>
      <c r="AT5" s="625"/>
      <c r="AU5" s="625"/>
      <c r="AV5" s="625"/>
      <c r="AW5" s="625"/>
      <c r="AX5" s="625"/>
      <c r="AY5" s="625"/>
      <c r="AZ5" s="625"/>
      <c r="BA5" s="625"/>
      <c r="BB5" s="625"/>
      <c r="BC5" s="625"/>
      <c r="BD5" s="625"/>
      <c r="BE5" s="625"/>
      <c r="BF5" s="624"/>
      <c r="BG5" s="624"/>
    </row>
    <row r="6" spans="2:65" s="598" customFormat="1" ht="21" customHeight="1">
      <c r="B6" s="602"/>
      <c r="C6" s="601"/>
      <c r="D6" s="601"/>
      <c r="E6" s="601"/>
      <c r="F6" s="601"/>
      <c r="G6" s="601"/>
      <c r="H6" s="601"/>
      <c r="I6" s="603"/>
      <c r="J6" s="603"/>
      <c r="K6" s="603"/>
      <c r="L6" s="600"/>
      <c r="M6" s="603"/>
      <c r="N6" s="603"/>
      <c r="O6" s="603"/>
      <c r="P6" s="610"/>
      <c r="Q6" s="610"/>
      <c r="R6" s="610"/>
      <c r="S6" s="610"/>
      <c r="T6" s="610"/>
      <c r="U6" s="610"/>
      <c r="V6" s="610"/>
      <c r="W6" s="610"/>
      <c r="X6" s="610"/>
      <c r="Y6" s="610"/>
      <c r="Z6" s="610"/>
      <c r="AA6" s="610"/>
      <c r="AB6" s="610"/>
      <c r="AC6" s="610"/>
      <c r="AD6" s="610"/>
      <c r="AE6" s="610"/>
      <c r="AF6" s="610"/>
      <c r="AG6" s="610"/>
      <c r="AH6" s="611"/>
      <c r="AI6" s="611"/>
      <c r="AJ6" s="611"/>
      <c r="AK6" s="611"/>
      <c r="AL6" s="611"/>
      <c r="AM6" s="611" t="s">
        <v>916</v>
      </c>
      <c r="AN6" s="625"/>
      <c r="AO6" s="625"/>
      <c r="AP6" s="625"/>
      <c r="AQ6" s="625"/>
      <c r="AR6" s="625"/>
      <c r="AS6" s="625"/>
      <c r="AU6" s="626"/>
      <c r="AV6" s="626"/>
      <c r="AW6" s="621"/>
      <c r="AX6" s="625"/>
      <c r="AY6" s="1096">
        <v>40</v>
      </c>
      <c r="AZ6" s="1097"/>
      <c r="BA6" s="621" t="s">
        <v>450</v>
      </c>
      <c r="BB6" s="625"/>
      <c r="BC6" s="1096">
        <v>160</v>
      </c>
      <c r="BD6" s="1097"/>
      <c r="BE6" s="621" t="s">
        <v>449</v>
      </c>
      <c r="BF6" s="625"/>
      <c r="BG6" s="624"/>
    </row>
    <row r="7" spans="2:65" s="598" customFormat="1" ht="5.0999999999999996" customHeight="1">
      <c r="B7" s="602"/>
      <c r="C7" s="608"/>
      <c r="D7" s="608"/>
      <c r="E7" s="608"/>
      <c r="F7" s="608"/>
      <c r="G7" s="608"/>
      <c r="H7" s="603"/>
      <c r="I7" s="603"/>
      <c r="J7" s="603"/>
      <c r="K7" s="603"/>
      <c r="L7" s="603"/>
      <c r="M7" s="603"/>
      <c r="N7" s="603"/>
      <c r="O7" s="603"/>
      <c r="P7" s="610"/>
      <c r="Q7" s="610"/>
      <c r="R7" s="610"/>
      <c r="S7" s="610"/>
      <c r="T7" s="610"/>
      <c r="U7" s="610"/>
      <c r="V7" s="610"/>
      <c r="W7" s="610"/>
      <c r="X7" s="610"/>
      <c r="Y7" s="610"/>
      <c r="Z7" s="610"/>
      <c r="AA7" s="610"/>
      <c r="AB7" s="610"/>
      <c r="AC7" s="610"/>
      <c r="AD7" s="610"/>
      <c r="AE7" s="610"/>
      <c r="AF7" s="610"/>
      <c r="AG7" s="610"/>
      <c r="AH7" s="611"/>
      <c r="AI7" s="611"/>
      <c r="AJ7" s="611"/>
      <c r="AK7" s="611"/>
      <c r="AL7" s="611"/>
      <c r="AM7" s="611"/>
      <c r="AN7" s="611"/>
      <c r="AO7" s="611"/>
      <c r="AP7" s="611"/>
      <c r="AQ7" s="611"/>
      <c r="AR7" s="611"/>
      <c r="AS7" s="611"/>
      <c r="AT7" s="611"/>
      <c r="AU7" s="611"/>
      <c r="AV7" s="611"/>
      <c r="AW7" s="611"/>
      <c r="AX7" s="611"/>
      <c r="AY7" s="611"/>
      <c r="AZ7" s="611"/>
      <c r="BA7" s="611"/>
      <c r="BB7" s="611"/>
      <c r="BC7" s="611"/>
      <c r="BD7" s="611"/>
      <c r="BE7" s="611"/>
      <c r="BF7" s="622"/>
      <c r="BG7" s="622"/>
      <c r="BH7" s="610"/>
    </row>
    <row r="8" spans="2:65" s="598" customFormat="1" ht="21" customHeight="1">
      <c r="B8" s="620"/>
      <c r="C8" s="600"/>
      <c r="D8" s="600"/>
      <c r="E8" s="600"/>
      <c r="F8" s="600"/>
      <c r="G8" s="600"/>
      <c r="H8" s="603"/>
      <c r="I8" s="603"/>
      <c r="J8" s="603"/>
      <c r="K8" s="603"/>
      <c r="L8" s="603"/>
      <c r="M8" s="603"/>
      <c r="N8" s="603"/>
      <c r="O8" s="603"/>
      <c r="P8" s="610"/>
      <c r="Q8" s="610"/>
      <c r="R8" s="610"/>
      <c r="S8" s="610"/>
      <c r="T8" s="610"/>
      <c r="U8" s="610"/>
      <c r="V8" s="610"/>
      <c r="W8" s="610"/>
      <c r="X8" s="610"/>
      <c r="Y8" s="610"/>
      <c r="Z8" s="610"/>
      <c r="AA8" s="610"/>
      <c r="AB8" s="610"/>
      <c r="AC8" s="610"/>
      <c r="AD8" s="610"/>
      <c r="AE8" s="610"/>
      <c r="AF8" s="610"/>
      <c r="AG8" s="610"/>
      <c r="AH8" s="606"/>
      <c r="AI8" s="606"/>
      <c r="AJ8" s="606"/>
      <c r="AK8" s="601"/>
      <c r="AL8" s="615"/>
      <c r="AM8" s="614"/>
      <c r="AN8" s="614"/>
      <c r="AO8" s="602"/>
      <c r="AP8" s="618"/>
      <c r="AQ8" s="618"/>
      <c r="AR8" s="618"/>
      <c r="AS8" s="623"/>
      <c r="AT8" s="623"/>
      <c r="AU8" s="611"/>
      <c r="AV8" s="618"/>
      <c r="AW8" s="618"/>
      <c r="AX8" s="600"/>
      <c r="AY8" s="611"/>
      <c r="AZ8" s="611" t="s">
        <v>448</v>
      </c>
      <c r="BA8" s="611"/>
      <c r="BB8" s="611"/>
      <c r="BC8" s="1089">
        <f>DAY(EOMONTH(DATE(AD2,AH2,1),0))</f>
        <v>30</v>
      </c>
      <c r="BD8" s="1090"/>
      <c r="BE8" s="611" t="s">
        <v>447</v>
      </c>
      <c r="BF8" s="611"/>
      <c r="BG8" s="611"/>
      <c r="BH8" s="610"/>
      <c r="BK8" s="599"/>
      <c r="BL8" s="599"/>
      <c r="BM8" s="599"/>
    </row>
    <row r="9" spans="2:65" s="598" customFormat="1" ht="5.0999999999999996" customHeight="1">
      <c r="B9" s="620"/>
      <c r="C9" s="619"/>
      <c r="D9" s="619"/>
      <c r="E9" s="619"/>
      <c r="F9" s="619"/>
      <c r="G9" s="619"/>
      <c r="H9" s="618"/>
      <c r="I9" s="618"/>
      <c r="J9" s="618"/>
      <c r="K9" s="618"/>
      <c r="L9" s="618"/>
      <c r="M9" s="618"/>
      <c r="N9" s="618"/>
      <c r="O9" s="618"/>
      <c r="P9" s="610"/>
      <c r="Q9" s="610"/>
      <c r="R9" s="610"/>
      <c r="S9" s="610"/>
      <c r="T9" s="610"/>
      <c r="U9" s="610"/>
      <c r="V9" s="610"/>
      <c r="W9" s="610"/>
      <c r="X9" s="610"/>
      <c r="Y9" s="610"/>
      <c r="Z9" s="610"/>
      <c r="AA9" s="610"/>
      <c r="AB9" s="610"/>
      <c r="AC9" s="610"/>
      <c r="AD9" s="610"/>
      <c r="AE9" s="610"/>
      <c r="AF9" s="610"/>
      <c r="AG9" s="610"/>
      <c r="AH9" s="608"/>
      <c r="AI9" s="601"/>
      <c r="AJ9" s="613"/>
      <c r="AK9" s="606"/>
      <c r="AL9" s="601"/>
      <c r="AM9" s="601"/>
      <c r="AN9" s="601"/>
      <c r="AO9" s="601"/>
      <c r="AP9" s="613"/>
      <c r="AQ9" s="611"/>
      <c r="AR9" s="617"/>
      <c r="AS9" s="617"/>
      <c r="AT9" s="617"/>
      <c r="AU9" s="611"/>
      <c r="AV9" s="611"/>
      <c r="AW9" s="611"/>
      <c r="AX9" s="611"/>
      <c r="AY9" s="611"/>
      <c r="AZ9" s="611"/>
      <c r="BA9" s="611"/>
      <c r="BB9" s="611"/>
      <c r="BC9" s="611"/>
      <c r="BD9" s="611"/>
      <c r="BE9" s="611"/>
      <c r="BF9" s="611"/>
      <c r="BG9" s="611"/>
      <c r="BH9" s="610"/>
      <c r="BK9" s="599"/>
      <c r="BL9" s="599"/>
      <c r="BM9" s="599"/>
    </row>
    <row r="10" spans="2:65" s="598" customFormat="1" ht="21" customHeight="1">
      <c r="B10" s="620"/>
      <c r="C10" s="619"/>
      <c r="D10" s="619"/>
      <c r="E10" s="619"/>
      <c r="F10" s="619"/>
      <c r="G10" s="619"/>
      <c r="H10" s="618"/>
      <c r="I10" s="618"/>
      <c r="J10" s="618"/>
      <c r="K10" s="618"/>
      <c r="L10" s="618"/>
      <c r="M10" s="618"/>
      <c r="N10" s="618"/>
      <c r="O10" s="618"/>
      <c r="P10" s="610"/>
      <c r="Q10" s="610"/>
      <c r="R10" s="610"/>
      <c r="S10" s="610"/>
      <c r="T10" s="610"/>
      <c r="U10" s="610"/>
      <c r="V10" s="610"/>
      <c r="W10" s="610"/>
      <c r="X10" s="610"/>
      <c r="Y10" s="610"/>
      <c r="Z10" s="610"/>
      <c r="AA10" s="610"/>
      <c r="AB10" s="610"/>
      <c r="AC10" s="610"/>
      <c r="AD10" s="610"/>
      <c r="AE10" s="610"/>
      <c r="AF10" s="610"/>
      <c r="AG10" s="610"/>
      <c r="AH10" s="608"/>
      <c r="AI10" s="601"/>
      <c r="AJ10" s="613"/>
      <c r="AK10" s="606"/>
      <c r="AL10" s="601"/>
      <c r="AM10" s="601"/>
      <c r="AN10" s="601"/>
      <c r="AO10" s="601"/>
      <c r="AP10" s="613"/>
      <c r="AQ10" s="611" t="s">
        <v>915</v>
      </c>
      <c r="AR10" s="601"/>
      <c r="AS10" s="601"/>
      <c r="AT10" s="613"/>
      <c r="AU10" s="611"/>
      <c r="AV10" s="617"/>
      <c r="AW10" s="617"/>
      <c r="AX10" s="617"/>
      <c r="AY10" s="611"/>
      <c r="AZ10" s="611"/>
      <c r="BA10" s="622" t="s">
        <v>914</v>
      </c>
      <c r="BB10" s="611"/>
      <c r="BC10" s="1096"/>
      <c r="BD10" s="1097"/>
      <c r="BE10" s="621" t="s">
        <v>441</v>
      </c>
      <c r="BF10" s="611"/>
      <c r="BG10" s="611"/>
      <c r="BH10" s="610"/>
      <c r="BK10" s="599"/>
      <c r="BL10" s="599"/>
      <c r="BM10" s="599"/>
    </row>
    <row r="11" spans="2:65" s="598" customFormat="1" ht="5.0999999999999996" customHeight="1">
      <c r="B11" s="620"/>
      <c r="C11" s="619"/>
      <c r="D11" s="619"/>
      <c r="E11" s="619"/>
      <c r="F11" s="619"/>
      <c r="G11" s="619"/>
      <c r="H11" s="618"/>
      <c r="I11" s="618"/>
      <c r="J11" s="618"/>
      <c r="K11" s="618"/>
      <c r="L11" s="618"/>
      <c r="M11" s="618"/>
      <c r="N11" s="618"/>
      <c r="O11" s="618"/>
      <c r="P11" s="610"/>
      <c r="Q11" s="610"/>
      <c r="R11" s="610"/>
      <c r="S11" s="610"/>
      <c r="T11" s="610"/>
      <c r="U11" s="610"/>
      <c r="V11" s="610"/>
      <c r="W11" s="610"/>
      <c r="X11" s="610"/>
      <c r="Y11" s="610"/>
      <c r="Z11" s="610"/>
      <c r="AA11" s="610"/>
      <c r="AB11" s="610"/>
      <c r="AC11" s="610"/>
      <c r="AD11" s="610"/>
      <c r="AE11" s="610"/>
      <c r="AF11" s="610"/>
      <c r="AG11" s="610"/>
      <c r="AH11" s="608"/>
      <c r="AI11" s="601"/>
      <c r="AJ11" s="613"/>
      <c r="AK11" s="606"/>
      <c r="AL11" s="601"/>
      <c r="AM11" s="601"/>
      <c r="AN11" s="601"/>
      <c r="AO11" s="601"/>
      <c r="AP11" s="613"/>
      <c r="AQ11" s="611"/>
      <c r="AR11" s="617"/>
      <c r="AS11" s="617"/>
      <c r="AT11" s="617"/>
      <c r="AU11" s="611"/>
      <c r="AV11" s="611"/>
      <c r="AW11" s="611"/>
      <c r="AX11" s="611"/>
      <c r="AY11" s="611"/>
      <c r="AZ11" s="611"/>
      <c r="BA11" s="611"/>
      <c r="BB11" s="611"/>
      <c r="BC11" s="611"/>
      <c r="BD11" s="611"/>
      <c r="BE11" s="611"/>
      <c r="BF11" s="611"/>
      <c r="BG11" s="611"/>
      <c r="BH11" s="610"/>
      <c r="BK11" s="599"/>
      <c r="BL11" s="599"/>
      <c r="BM11" s="599"/>
    </row>
    <row r="12" spans="2:65" s="598" customFormat="1" ht="21" customHeight="1">
      <c r="R12" s="603"/>
      <c r="S12" s="603"/>
      <c r="T12" s="615"/>
      <c r="U12" s="1091"/>
      <c r="V12" s="1091"/>
      <c r="W12" s="602"/>
      <c r="X12" s="616"/>
      <c r="Y12" s="610"/>
      <c r="Z12" s="610"/>
      <c r="AA12" s="608"/>
      <c r="AB12" s="614"/>
      <c r="AC12" s="602"/>
      <c r="AD12" s="608"/>
      <c r="AE12" s="608"/>
      <c r="AF12" s="608"/>
      <c r="AG12" s="612"/>
      <c r="AH12" s="606"/>
      <c r="AI12" s="613" t="s">
        <v>913</v>
      </c>
      <c r="AJ12" s="606"/>
      <c r="AK12" s="613"/>
      <c r="AL12" s="615"/>
      <c r="AM12" s="614"/>
      <c r="AN12" s="611"/>
      <c r="AO12" s="613"/>
      <c r="AP12" s="613"/>
      <c r="AQ12" s="613"/>
      <c r="AR12" s="613"/>
      <c r="AS12" s="602" t="s">
        <v>912</v>
      </c>
      <c r="AT12" s="613"/>
      <c r="AU12" s="613"/>
      <c r="AV12" s="613"/>
      <c r="AW12" s="613"/>
      <c r="AX12" s="613"/>
      <c r="AY12" s="613"/>
      <c r="AZ12" s="613"/>
      <c r="BA12" s="613"/>
      <c r="BB12" s="613"/>
      <c r="BC12" s="608"/>
      <c r="BD12" s="606"/>
      <c r="BE12" s="601"/>
      <c r="BF12" s="601"/>
      <c r="BG12" s="608"/>
      <c r="BH12" s="601"/>
      <c r="BK12" s="599"/>
      <c r="BL12" s="599"/>
      <c r="BM12" s="599"/>
    </row>
    <row r="13" spans="2:65" s="598" customFormat="1" ht="21" customHeight="1">
      <c r="R13" s="613"/>
      <c r="S13" s="601"/>
      <c r="T13" s="601"/>
      <c r="U13" s="601"/>
      <c r="V13" s="601"/>
      <c r="W13" s="610"/>
      <c r="X13" s="610"/>
      <c r="Y13" s="610"/>
      <c r="Z13" s="610"/>
      <c r="AA13" s="613"/>
      <c r="AB13" s="601"/>
      <c r="AC13" s="601"/>
      <c r="AD13" s="613"/>
      <c r="AE13" s="613"/>
      <c r="AF13" s="613"/>
      <c r="AG13" s="612"/>
      <c r="AH13" s="608"/>
      <c r="AI13" s="606"/>
      <c r="AJ13" s="601"/>
      <c r="AK13" s="606"/>
      <c r="AL13" s="601"/>
      <c r="AM13" s="1095"/>
      <c r="AN13" s="1095"/>
      <c r="AO13" s="611" t="s">
        <v>445</v>
      </c>
      <c r="AP13" s="602"/>
      <c r="AQ13" s="608"/>
      <c r="AR13" s="608"/>
      <c r="AS13" s="602" t="s">
        <v>446</v>
      </c>
      <c r="AT13" s="601"/>
      <c r="AU13" s="601"/>
      <c r="AV13" s="601"/>
      <c r="AW13" s="601"/>
      <c r="AX13" s="601"/>
      <c r="AY13" s="601"/>
      <c r="AZ13" s="601"/>
      <c r="BA13" s="601"/>
      <c r="BB13" s="1092">
        <v>0.29166666666666669</v>
      </c>
      <c r="BC13" s="1093"/>
      <c r="BD13" s="1094"/>
      <c r="BE13" s="600" t="s">
        <v>443</v>
      </c>
      <c r="BF13" s="1092">
        <v>0.83333333333333337</v>
      </c>
      <c r="BG13" s="1093"/>
      <c r="BH13" s="1094"/>
      <c r="BK13" s="599"/>
      <c r="BL13" s="599"/>
      <c r="BM13" s="599"/>
    </row>
    <row r="14" spans="2:65" s="598" customFormat="1" ht="21" customHeight="1">
      <c r="R14" s="609"/>
      <c r="S14" s="609"/>
      <c r="T14" s="609"/>
      <c r="U14" s="609"/>
      <c r="V14" s="609"/>
      <c r="W14" s="609"/>
      <c r="X14" s="610"/>
      <c r="Y14" s="610"/>
      <c r="Z14" s="610"/>
      <c r="AA14" s="600"/>
      <c r="AB14" s="609"/>
      <c r="AC14" s="609"/>
      <c r="AD14" s="600"/>
      <c r="AE14" s="608"/>
      <c r="AF14" s="608"/>
      <c r="AG14" s="607"/>
      <c r="AH14" s="602"/>
      <c r="AI14" s="606"/>
      <c r="AJ14" s="601"/>
      <c r="AK14" s="606"/>
      <c r="AL14" s="601"/>
      <c r="AM14" s="1095"/>
      <c r="AN14" s="1095"/>
      <c r="AO14" s="605" t="s">
        <v>442</v>
      </c>
      <c r="AP14" s="604"/>
      <c r="AQ14" s="604"/>
      <c r="AR14" s="603"/>
      <c r="AS14" s="602" t="s">
        <v>444</v>
      </c>
      <c r="AT14" s="601"/>
      <c r="AU14" s="601"/>
      <c r="AV14" s="601"/>
      <c r="AW14" s="601"/>
      <c r="AX14" s="601"/>
      <c r="AY14" s="601"/>
      <c r="AZ14" s="601"/>
      <c r="BA14" s="601"/>
      <c r="BB14" s="1092">
        <v>0.83333333333333337</v>
      </c>
      <c r="BC14" s="1093"/>
      <c r="BD14" s="1094"/>
      <c r="BE14" s="600" t="s">
        <v>443</v>
      </c>
      <c r="BF14" s="1092">
        <v>0.29166666666666669</v>
      </c>
      <c r="BG14" s="1093"/>
      <c r="BH14" s="1094"/>
      <c r="BK14" s="599"/>
      <c r="BL14" s="599"/>
      <c r="BM14" s="599"/>
    </row>
    <row r="15" spans="2:65" ht="12" customHeight="1" thickBot="1">
      <c r="B15" s="596"/>
      <c r="C15" s="597"/>
      <c r="D15" s="597"/>
      <c r="E15" s="597"/>
      <c r="F15" s="597"/>
      <c r="G15" s="597"/>
      <c r="H15" s="597"/>
      <c r="I15" s="596"/>
      <c r="J15" s="596"/>
      <c r="K15" s="596"/>
      <c r="L15" s="596"/>
      <c r="M15" s="596"/>
      <c r="N15" s="596"/>
      <c r="O15" s="596"/>
      <c r="P15" s="596"/>
      <c r="Q15" s="596"/>
      <c r="R15" s="596"/>
      <c r="S15" s="596"/>
      <c r="T15" s="596"/>
      <c r="U15" s="596"/>
      <c r="V15" s="596"/>
      <c r="W15" s="596"/>
      <c r="X15" s="596"/>
      <c r="Y15" s="596"/>
      <c r="Z15" s="596"/>
      <c r="AA15" s="597"/>
      <c r="AB15" s="596"/>
      <c r="AC15" s="596"/>
      <c r="AD15" s="596"/>
      <c r="AE15" s="596"/>
      <c r="AF15" s="596"/>
      <c r="AG15" s="596"/>
      <c r="AH15" s="596"/>
      <c r="AI15" s="596"/>
      <c r="AJ15" s="596"/>
      <c r="AK15" s="596"/>
      <c r="AL15" s="596"/>
      <c r="AM15" s="596"/>
      <c r="AR15" s="481"/>
      <c r="BI15" s="595"/>
      <c r="BJ15" s="595"/>
      <c r="BK15" s="595"/>
    </row>
    <row r="16" spans="2:65" ht="21.6" customHeight="1">
      <c r="B16" s="1105" t="s">
        <v>440</v>
      </c>
      <c r="C16" s="1108" t="s">
        <v>439</v>
      </c>
      <c r="D16" s="1109"/>
      <c r="E16" s="1110"/>
      <c r="F16" s="594"/>
      <c r="G16" s="593"/>
      <c r="H16" s="1117" t="s">
        <v>438</v>
      </c>
      <c r="I16" s="1120" t="s">
        <v>437</v>
      </c>
      <c r="J16" s="1109"/>
      <c r="K16" s="1109"/>
      <c r="L16" s="1110"/>
      <c r="M16" s="1120" t="s">
        <v>436</v>
      </c>
      <c r="N16" s="1109"/>
      <c r="O16" s="1110"/>
      <c r="P16" s="1120" t="s">
        <v>435</v>
      </c>
      <c r="Q16" s="1109"/>
      <c r="R16" s="1109"/>
      <c r="S16" s="1109"/>
      <c r="T16" s="1123"/>
      <c r="U16" s="592"/>
      <c r="V16" s="588"/>
      <c r="W16" s="588"/>
      <c r="X16" s="588"/>
      <c r="Y16" s="588"/>
      <c r="Z16" s="588"/>
      <c r="AA16" s="588"/>
      <c r="AB16" s="588"/>
      <c r="AC16" s="588"/>
      <c r="AD16" s="588"/>
      <c r="AE16" s="588"/>
      <c r="AF16" s="588"/>
      <c r="AG16" s="588"/>
      <c r="AH16" s="588"/>
      <c r="AI16" s="591" t="s">
        <v>911</v>
      </c>
      <c r="AJ16" s="588"/>
      <c r="AK16" s="588"/>
      <c r="AL16" s="588"/>
      <c r="AM16" s="588"/>
      <c r="AN16" s="588" t="s">
        <v>910</v>
      </c>
      <c r="AO16" s="588"/>
      <c r="AP16" s="590"/>
      <c r="AQ16" s="589"/>
      <c r="AR16" s="588" t="s">
        <v>434</v>
      </c>
      <c r="AS16" s="588"/>
      <c r="AT16" s="588"/>
      <c r="AU16" s="588"/>
      <c r="AV16" s="588"/>
      <c r="AW16" s="588"/>
      <c r="AX16" s="588"/>
      <c r="AY16" s="587"/>
      <c r="AZ16" s="1126" t="str">
        <f>IF(BC3="計画","(12)1～4週目の勤務時間数合計","(12)1か月の勤務時間数　合計")</f>
        <v>(12)1か月の勤務時間数　合計</v>
      </c>
      <c r="BA16" s="1127"/>
      <c r="BB16" s="1132" t="s">
        <v>433</v>
      </c>
      <c r="BC16" s="1133"/>
      <c r="BD16" s="1108" t="s">
        <v>909</v>
      </c>
      <c r="BE16" s="1109"/>
      <c r="BF16" s="1109"/>
      <c r="BG16" s="1109"/>
      <c r="BH16" s="1123"/>
    </row>
    <row r="17" spans="2:60" ht="20.25" customHeight="1">
      <c r="B17" s="1106"/>
      <c r="C17" s="1111"/>
      <c r="D17" s="1112"/>
      <c r="E17" s="1113"/>
      <c r="F17" s="583"/>
      <c r="G17" s="582"/>
      <c r="H17" s="1118"/>
      <c r="I17" s="1121"/>
      <c r="J17" s="1112"/>
      <c r="K17" s="1112"/>
      <c r="L17" s="1113"/>
      <c r="M17" s="1121"/>
      <c r="N17" s="1112"/>
      <c r="O17" s="1113"/>
      <c r="P17" s="1121"/>
      <c r="Q17" s="1112"/>
      <c r="R17" s="1112"/>
      <c r="S17" s="1112"/>
      <c r="T17" s="1124"/>
      <c r="U17" s="1138" t="s">
        <v>432</v>
      </c>
      <c r="V17" s="1138"/>
      <c r="W17" s="1138"/>
      <c r="X17" s="1138"/>
      <c r="Y17" s="1138"/>
      <c r="Z17" s="1138"/>
      <c r="AA17" s="1139"/>
      <c r="AB17" s="1140" t="s">
        <v>431</v>
      </c>
      <c r="AC17" s="1138"/>
      <c r="AD17" s="1138"/>
      <c r="AE17" s="1138"/>
      <c r="AF17" s="1138"/>
      <c r="AG17" s="1138"/>
      <c r="AH17" s="1139"/>
      <c r="AI17" s="1140" t="s">
        <v>430</v>
      </c>
      <c r="AJ17" s="1138"/>
      <c r="AK17" s="1138"/>
      <c r="AL17" s="1138"/>
      <c r="AM17" s="1138"/>
      <c r="AN17" s="1138"/>
      <c r="AO17" s="1139"/>
      <c r="AP17" s="1140" t="s">
        <v>429</v>
      </c>
      <c r="AQ17" s="1138"/>
      <c r="AR17" s="1138"/>
      <c r="AS17" s="1138"/>
      <c r="AT17" s="1138"/>
      <c r="AU17" s="1138"/>
      <c r="AV17" s="1139"/>
      <c r="AW17" s="1140" t="s">
        <v>428</v>
      </c>
      <c r="AX17" s="1138"/>
      <c r="AY17" s="1138"/>
      <c r="AZ17" s="1128"/>
      <c r="BA17" s="1129"/>
      <c r="BB17" s="1134"/>
      <c r="BC17" s="1135"/>
      <c r="BD17" s="1111"/>
      <c r="BE17" s="1112"/>
      <c r="BF17" s="1112"/>
      <c r="BG17" s="1112"/>
      <c r="BH17" s="1124"/>
    </row>
    <row r="18" spans="2:60" ht="20.25" customHeight="1">
      <c r="B18" s="1106"/>
      <c r="C18" s="1111"/>
      <c r="D18" s="1112"/>
      <c r="E18" s="1113"/>
      <c r="F18" s="583"/>
      <c r="G18" s="582"/>
      <c r="H18" s="1118"/>
      <c r="I18" s="1121"/>
      <c r="J18" s="1112"/>
      <c r="K18" s="1112"/>
      <c r="L18" s="1113"/>
      <c r="M18" s="1121"/>
      <c r="N18" s="1112"/>
      <c r="O18" s="1113"/>
      <c r="P18" s="1121"/>
      <c r="Q18" s="1112"/>
      <c r="R18" s="1112"/>
      <c r="S18" s="1112"/>
      <c r="T18" s="1124"/>
      <c r="U18" s="581">
        <v>1</v>
      </c>
      <c r="V18" s="579">
        <v>2</v>
      </c>
      <c r="W18" s="579">
        <v>3</v>
      </c>
      <c r="X18" s="579">
        <v>4</v>
      </c>
      <c r="Y18" s="579">
        <v>5</v>
      </c>
      <c r="Z18" s="579">
        <v>6</v>
      </c>
      <c r="AA18" s="578">
        <v>7</v>
      </c>
      <c r="AB18" s="580">
        <v>8</v>
      </c>
      <c r="AC18" s="579">
        <v>9</v>
      </c>
      <c r="AD18" s="579">
        <v>10</v>
      </c>
      <c r="AE18" s="579">
        <v>11</v>
      </c>
      <c r="AF18" s="579">
        <v>12</v>
      </c>
      <c r="AG18" s="579">
        <v>13</v>
      </c>
      <c r="AH18" s="578">
        <v>14</v>
      </c>
      <c r="AI18" s="581">
        <v>15</v>
      </c>
      <c r="AJ18" s="579">
        <v>16</v>
      </c>
      <c r="AK18" s="579">
        <v>17</v>
      </c>
      <c r="AL18" s="579">
        <v>18</v>
      </c>
      <c r="AM18" s="579">
        <v>19</v>
      </c>
      <c r="AN18" s="579">
        <v>20</v>
      </c>
      <c r="AO18" s="578">
        <v>21</v>
      </c>
      <c r="AP18" s="580">
        <v>22</v>
      </c>
      <c r="AQ18" s="579">
        <v>23</v>
      </c>
      <c r="AR18" s="579">
        <v>24</v>
      </c>
      <c r="AS18" s="579">
        <v>25</v>
      </c>
      <c r="AT18" s="579">
        <v>26</v>
      </c>
      <c r="AU18" s="579">
        <v>27</v>
      </c>
      <c r="AV18" s="578">
        <v>28</v>
      </c>
      <c r="AW18" s="586" t="str">
        <f>IF($BC$3="暦月",IF(DAY(DATE($AD$2,$AH$2,29))=29,29,""),"")</f>
        <v/>
      </c>
      <c r="AX18" s="585" t="str">
        <f>IF($BC$3="暦月",IF(DAY(DATE($AD$2,$AH$2,30))=30,30,""),"")</f>
        <v/>
      </c>
      <c r="AY18" s="584" t="str">
        <f>IF($BC$3="暦月",IF(DAY(DATE($AD$2,$AH$2,31))=31,31,""),"")</f>
        <v/>
      </c>
      <c r="AZ18" s="1128"/>
      <c r="BA18" s="1129"/>
      <c r="BB18" s="1134"/>
      <c r="BC18" s="1135"/>
      <c r="BD18" s="1111"/>
      <c r="BE18" s="1112"/>
      <c r="BF18" s="1112"/>
      <c r="BG18" s="1112"/>
      <c r="BH18" s="1124"/>
    </row>
    <row r="19" spans="2:60" ht="20.25" hidden="1" customHeight="1">
      <c r="B19" s="1106"/>
      <c r="C19" s="1111"/>
      <c r="D19" s="1112"/>
      <c r="E19" s="1113"/>
      <c r="F19" s="583"/>
      <c r="G19" s="582"/>
      <c r="H19" s="1118"/>
      <c r="I19" s="1121"/>
      <c r="J19" s="1112"/>
      <c r="K19" s="1112"/>
      <c r="L19" s="1113"/>
      <c r="M19" s="1121"/>
      <c r="N19" s="1112"/>
      <c r="O19" s="1113"/>
      <c r="P19" s="1121"/>
      <c r="Q19" s="1112"/>
      <c r="R19" s="1112"/>
      <c r="S19" s="1112"/>
      <c r="T19" s="1124"/>
      <c r="U19" s="581">
        <f>WEEKDAY(DATE($AD$2,$AH$2,1))</f>
        <v>2</v>
      </c>
      <c r="V19" s="579">
        <f>WEEKDAY(DATE($AD$2,$AH$2,2))</f>
        <v>3</v>
      </c>
      <c r="W19" s="579">
        <f>WEEKDAY(DATE($AD$2,$AH$2,3))</f>
        <v>4</v>
      </c>
      <c r="X19" s="579">
        <f>WEEKDAY(DATE($AD$2,$AH$2,4))</f>
        <v>5</v>
      </c>
      <c r="Y19" s="579">
        <f>WEEKDAY(DATE($AD$2,$AH$2,5))</f>
        <v>6</v>
      </c>
      <c r="Z19" s="579">
        <f>WEEKDAY(DATE($AD$2,$AH$2,6))</f>
        <v>7</v>
      </c>
      <c r="AA19" s="578">
        <f>WEEKDAY(DATE($AD$2,$AH$2,7))</f>
        <v>1</v>
      </c>
      <c r="AB19" s="580">
        <f>WEEKDAY(DATE($AD$2,$AH$2,8))</f>
        <v>2</v>
      </c>
      <c r="AC19" s="579">
        <f>WEEKDAY(DATE($AD$2,$AH$2,9))</f>
        <v>3</v>
      </c>
      <c r="AD19" s="579">
        <f>WEEKDAY(DATE($AD$2,$AH$2,10))</f>
        <v>4</v>
      </c>
      <c r="AE19" s="579">
        <f>WEEKDAY(DATE($AD$2,$AH$2,11))</f>
        <v>5</v>
      </c>
      <c r="AF19" s="579">
        <f>WEEKDAY(DATE($AD$2,$AH$2,12))</f>
        <v>6</v>
      </c>
      <c r="AG19" s="579">
        <f>WEEKDAY(DATE($AD$2,$AH$2,13))</f>
        <v>7</v>
      </c>
      <c r="AH19" s="578">
        <f>WEEKDAY(DATE($AD$2,$AH$2,14))</f>
        <v>1</v>
      </c>
      <c r="AI19" s="580">
        <f>WEEKDAY(DATE($AD$2,$AH$2,15))</f>
        <v>2</v>
      </c>
      <c r="AJ19" s="579">
        <f>WEEKDAY(DATE($AD$2,$AH$2,16))</f>
        <v>3</v>
      </c>
      <c r="AK19" s="579">
        <f>WEEKDAY(DATE($AD$2,$AH$2,17))</f>
        <v>4</v>
      </c>
      <c r="AL19" s="579">
        <f>WEEKDAY(DATE($AD$2,$AH$2,18))</f>
        <v>5</v>
      </c>
      <c r="AM19" s="579">
        <f>WEEKDAY(DATE($AD$2,$AH$2,19))</f>
        <v>6</v>
      </c>
      <c r="AN19" s="579">
        <f>WEEKDAY(DATE($AD$2,$AH$2,20))</f>
        <v>7</v>
      </c>
      <c r="AO19" s="578">
        <f>WEEKDAY(DATE($AD$2,$AH$2,21))</f>
        <v>1</v>
      </c>
      <c r="AP19" s="580">
        <f>WEEKDAY(DATE($AD$2,$AH$2,22))</f>
        <v>2</v>
      </c>
      <c r="AQ19" s="579">
        <f>WEEKDAY(DATE($AD$2,$AH$2,23))</f>
        <v>3</v>
      </c>
      <c r="AR19" s="579">
        <f>WEEKDAY(DATE($AD$2,$AH$2,24))</f>
        <v>4</v>
      </c>
      <c r="AS19" s="579">
        <f>WEEKDAY(DATE($AD$2,$AH$2,25))</f>
        <v>5</v>
      </c>
      <c r="AT19" s="579">
        <f>WEEKDAY(DATE($AD$2,$AH$2,26))</f>
        <v>6</v>
      </c>
      <c r="AU19" s="579">
        <f>WEEKDAY(DATE($AD$2,$AH$2,27))</f>
        <v>7</v>
      </c>
      <c r="AV19" s="578">
        <f>WEEKDAY(DATE($AD$2,$AH$2,28))</f>
        <v>1</v>
      </c>
      <c r="AW19" s="580">
        <f>IF(AW18=29,WEEKDAY(DATE($AD$2,$AH$2,29)),0)</f>
        <v>0</v>
      </c>
      <c r="AX19" s="579">
        <f>IF(AX18=30,WEEKDAY(DATE($AD$2,$AH$2,30)),0)</f>
        <v>0</v>
      </c>
      <c r="AY19" s="578">
        <f>IF(AY18=31,WEEKDAY(DATE($AD$2,$AH$2,31)),0)</f>
        <v>0</v>
      </c>
      <c r="AZ19" s="1128"/>
      <c r="BA19" s="1129"/>
      <c r="BB19" s="1134"/>
      <c r="BC19" s="1135"/>
      <c r="BD19" s="1111"/>
      <c r="BE19" s="1112"/>
      <c r="BF19" s="1112"/>
      <c r="BG19" s="1112"/>
      <c r="BH19" s="1124"/>
    </row>
    <row r="20" spans="2:60" ht="20.25" customHeight="1" thickBot="1">
      <c r="B20" s="1107"/>
      <c r="C20" s="1114"/>
      <c r="D20" s="1115"/>
      <c r="E20" s="1116"/>
      <c r="F20" s="577"/>
      <c r="G20" s="576"/>
      <c r="H20" s="1119"/>
      <c r="I20" s="1122"/>
      <c r="J20" s="1115"/>
      <c r="K20" s="1115"/>
      <c r="L20" s="1116"/>
      <c r="M20" s="1122"/>
      <c r="N20" s="1115"/>
      <c r="O20" s="1116"/>
      <c r="P20" s="1122"/>
      <c r="Q20" s="1115"/>
      <c r="R20" s="1115"/>
      <c r="S20" s="1115"/>
      <c r="T20" s="1125"/>
      <c r="U20" s="575" t="str">
        <f t="shared" ref="U20:AV20" si="0">IF(U19=1,"日",IF(U19=2,"月",IF(U19=3,"火",IF(U19=4,"水",IF(U19=5,"木",IF(U19=6,"金","土"))))))</f>
        <v>月</v>
      </c>
      <c r="V20" s="572" t="str">
        <f t="shared" si="0"/>
        <v>火</v>
      </c>
      <c r="W20" s="572" t="str">
        <f t="shared" si="0"/>
        <v>水</v>
      </c>
      <c r="X20" s="572" t="str">
        <f t="shared" si="0"/>
        <v>木</v>
      </c>
      <c r="Y20" s="572" t="str">
        <f t="shared" si="0"/>
        <v>金</v>
      </c>
      <c r="Z20" s="572" t="str">
        <f t="shared" si="0"/>
        <v>土</v>
      </c>
      <c r="AA20" s="573" t="str">
        <f t="shared" si="0"/>
        <v>日</v>
      </c>
      <c r="AB20" s="574" t="str">
        <f t="shared" si="0"/>
        <v>月</v>
      </c>
      <c r="AC20" s="572" t="str">
        <f t="shared" si="0"/>
        <v>火</v>
      </c>
      <c r="AD20" s="572" t="str">
        <f t="shared" si="0"/>
        <v>水</v>
      </c>
      <c r="AE20" s="572" t="str">
        <f t="shared" si="0"/>
        <v>木</v>
      </c>
      <c r="AF20" s="572" t="str">
        <f t="shared" si="0"/>
        <v>金</v>
      </c>
      <c r="AG20" s="572" t="str">
        <f t="shared" si="0"/>
        <v>土</v>
      </c>
      <c r="AH20" s="573" t="str">
        <f t="shared" si="0"/>
        <v>日</v>
      </c>
      <c r="AI20" s="574" t="str">
        <f t="shared" si="0"/>
        <v>月</v>
      </c>
      <c r="AJ20" s="572" t="str">
        <f t="shared" si="0"/>
        <v>火</v>
      </c>
      <c r="AK20" s="572" t="str">
        <f t="shared" si="0"/>
        <v>水</v>
      </c>
      <c r="AL20" s="572" t="str">
        <f t="shared" si="0"/>
        <v>木</v>
      </c>
      <c r="AM20" s="572" t="str">
        <f t="shared" si="0"/>
        <v>金</v>
      </c>
      <c r="AN20" s="572" t="str">
        <f t="shared" si="0"/>
        <v>土</v>
      </c>
      <c r="AO20" s="573" t="str">
        <f t="shared" si="0"/>
        <v>日</v>
      </c>
      <c r="AP20" s="574" t="str">
        <f t="shared" si="0"/>
        <v>月</v>
      </c>
      <c r="AQ20" s="572" t="str">
        <f t="shared" si="0"/>
        <v>火</v>
      </c>
      <c r="AR20" s="572" t="str">
        <f t="shared" si="0"/>
        <v>水</v>
      </c>
      <c r="AS20" s="572" t="str">
        <f t="shared" si="0"/>
        <v>木</v>
      </c>
      <c r="AT20" s="572" t="str">
        <f t="shared" si="0"/>
        <v>金</v>
      </c>
      <c r="AU20" s="572" t="str">
        <f t="shared" si="0"/>
        <v>土</v>
      </c>
      <c r="AV20" s="573" t="str">
        <f t="shared" si="0"/>
        <v>日</v>
      </c>
      <c r="AW20" s="572" t="str">
        <f>IF(AW19=1,"日",IF(AW19=2,"月",IF(AW19=3,"火",IF(AW19=4,"水",IF(AW19=5,"木",IF(AW19=6,"金",IF(AW19=0,"","土")))))))</f>
        <v/>
      </c>
      <c r="AX20" s="572" t="str">
        <f>IF(AX19=1,"日",IF(AX19=2,"月",IF(AX19=3,"火",IF(AX19=4,"水",IF(AX19=5,"木",IF(AX19=6,"金",IF(AX19=0,"","土")))))))</f>
        <v/>
      </c>
      <c r="AY20" s="572" t="str">
        <f>IF(AY19=1,"日",IF(AY19=2,"月",IF(AY19=3,"火",IF(AY19=4,"水",IF(AY19=5,"木",IF(AY19=6,"金",IF(AY19=0,"","土")))))))</f>
        <v/>
      </c>
      <c r="AZ20" s="1130"/>
      <c r="BA20" s="1131"/>
      <c r="BB20" s="1136"/>
      <c r="BC20" s="1137"/>
      <c r="BD20" s="1114"/>
      <c r="BE20" s="1115"/>
      <c r="BF20" s="1115"/>
      <c r="BG20" s="1115"/>
      <c r="BH20" s="1125"/>
    </row>
    <row r="21" spans="2:60" ht="20.25" customHeight="1">
      <c r="B21" s="571"/>
      <c r="C21" s="1173"/>
      <c r="D21" s="1174"/>
      <c r="E21" s="1175"/>
      <c r="F21" s="570"/>
      <c r="G21" s="569"/>
      <c r="H21" s="1176"/>
      <c r="I21" s="1177"/>
      <c r="J21" s="1178"/>
      <c r="K21" s="1178"/>
      <c r="L21" s="1179"/>
      <c r="M21" s="1180"/>
      <c r="N21" s="1181"/>
      <c r="O21" s="1182"/>
      <c r="P21" s="568" t="s">
        <v>427</v>
      </c>
      <c r="Q21" s="567"/>
      <c r="R21" s="567"/>
      <c r="S21" s="566"/>
      <c r="T21" s="565"/>
      <c r="U21" s="562"/>
      <c r="V21" s="562"/>
      <c r="W21" s="562"/>
      <c r="X21" s="562"/>
      <c r="Y21" s="562"/>
      <c r="Z21" s="562"/>
      <c r="AA21" s="564"/>
      <c r="AB21" s="563"/>
      <c r="AC21" s="562"/>
      <c r="AD21" s="562"/>
      <c r="AE21" s="562"/>
      <c r="AF21" s="562"/>
      <c r="AG21" s="562"/>
      <c r="AH21" s="564"/>
      <c r="AI21" s="563"/>
      <c r="AJ21" s="562"/>
      <c r="AK21" s="562"/>
      <c r="AL21" s="562"/>
      <c r="AM21" s="562"/>
      <c r="AN21" s="562"/>
      <c r="AO21" s="564"/>
      <c r="AP21" s="563"/>
      <c r="AQ21" s="562"/>
      <c r="AR21" s="562"/>
      <c r="AS21" s="562"/>
      <c r="AT21" s="562"/>
      <c r="AU21" s="562"/>
      <c r="AV21" s="564"/>
      <c r="AW21" s="563"/>
      <c r="AX21" s="562"/>
      <c r="AY21" s="562"/>
      <c r="AZ21" s="1200"/>
      <c r="BA21" s="1199"/>
      <c r="BB21" s="1198"/>
      <c r="BC21" s="1199"/>
      <c r="BD21" s="1202"/>
      <c r="BE21" s="1203"/>
      <c r="BF21" s="1203"/>
      <c r="BG21" s="1203"/>
      <c r="BH21" s="1204"/>
    </row>
    <row r="22" spans="2:60" ht="20.25" customHeight="1">
      <c r="B22" s="520">
        <v>1</v>
      </c>
      <c r="C22" s="1144"/>
      <c r="D22" s="1145"/>
      <c r="E22" s="1146"/>
      <c r="F22" s="529">
        <f>C21</f>
        <v>0</v>
      </c>
      <c r="G22" s="528"/>
      <c r="H22" s="1151"/>
      <c r="I22" s="1156"/>
      <c r="J22" s="1157"/>
      <c r="K22" s="1157"/>
      <c r="L22" s="1158"/>
      <c r="M22" s="1165"/>
      <c r="N22" s="1166"/>
      <c r="O22" s="1167"/>
      <c r="P22" s="527" t="s">
        <v>426</v>
      </c>
      <c r="Q22" s="526"/>
      <c r="R22" s="526"/>
      <c r="S22" s="525"/>
      <c r="T22" s="524"/>
      <c r="U22" s="522" t="str">
        <f>IF(U21="","",VLOOKUP(U21,'シフト記号表（勤務時間帯） '!$D$6:$X$47,21,FALSE))</f>
        <v/>
      </c>
      <c r="V22" s="521" t="str">
        <f>IF(V21="","",VLOOKUP(V21,'シフト記号表（勤務時間帯） '!$D$6:$X$47,21,FALSE))</f>
        <v/>
      </c>
      <c r="W22" s="521" t="str">
        <f>IF(W21="","",VLOOKUP(W21,'シフト記号表（勤務時間帯） '!$D$6:$X$47,21,FALSE))</f>
        <v/>
      </c>
      <c r="X22" s="521" t="str">
        <f>IF(X21="","",VLOOKUP(X21,'シフト記号表（勤務時間帯） '!$D$6:$X$47,21,FALSE))</f>
        <v/>
      </c>
      <c r="Y22" s="521" t="str">
        <f>IF(Y21="","",VLOOKUP(Y21,'シフト記号表（勤務時間帯） '!$D$6:$X$47,21,FALSE))</f>
        <v/>
      </c>
      <c r="Z22" s="521" t="str">
        <f>IF(Z21="","",VLOOKUP(Z21,'シフト記号表（勤務時間帯） '!$D$6:$X$47,21,FALSE))</f>
        <v/>
      </c>
      <c r="AA22" s="523" t="str">
        <f>IF(AA21="","",VLOOKUP(AA21,'シフト記号表（勤務時間帯） '!$D$6:$X$47,21,FALSE))</f>
        <v/>
      </c>
      <c r="AB22" s="522" t="str">
        <f>IF(AB21="","",VLOOKUP(AB21,'シフト記号表（勤務時間帯） '!$D$6:$X$47,21,FALSE))</f>
        <v/>
      </c>
      <c r="AC22" s="521" t="str">
        <f>IF(AC21="","",VLOOKUP(AC21,'シフト記号表（勤務時間帯） '!$D$6:$X$47,21,FALSE))</f>
        <v/>
      </c>
      <c r="AD22" s="521" t="str">
        <f>IF(AD21="","",VLOOKUP(AD21,'シフト記号表（勤務時間帯） '!$D$6:$X$47,21,FALSE))</f>
        <v/>
      </c>
      <c r="AE22" s="521" t="str">
        <f>IF(AE21="","",VLOOKUP(AE21,'シフト記号表（勤務時間帯） '!$D$6:$X$47,21,FALSE))</f>
        <v/>
      </c>
      <c r="AF22" s="521" t="str">
        <f>IF(AF21="","",VLOOKUP(AF21,'シフト記号表（勤務時間帯） '!$D$6:$X$47,21,FALSE))</f>
        <v/>
      </c>
      <c r="AG22" s="521" t="str">
        <f>IF(AG21="","",VLOOKUP(AG21,'シフト記号表（勤務時間帯） '!$D$6:$X$47,21,FALSE))</f>
        <v/>
      </c>
      <c r="AH22" s="523" t="str">
        <f>IF(AH21="","",VLOOKUP(AH21,'シフト記号表（勤務時間帯） '!$D$6:$X$47,21,FALSE))</f>
        <v/>
      </c>
      <c r="AI22" s="522" t="str">
        <f>IF(AI21="","",VLOOKUP(AI21,'シフト記号表（勤務時間帯） '!$D$6:$X$47,21,FALSE))</f>
        <v/>
      </c>
      <c r="AJ22" s="521" t="str">
        <f>IF(AJ21="","",VLOOKUP(AJ21,'シフト記号表（勤務時間帯） '!$D$6:$X$47,21,FALSE))</f>
        <v/>
      </c>
      <c r="AK22" s="521" t="str">
        <f>IF(AK21="","",VLOOKUP(AK21,'シフト記号表（勤務時間帯） '!$D$6:$X$47,21,FALSE))</f>
        <v/>
      </c>
      <c r="AL22" s="521" t="str">
        <f>IF(AL21="","",VLOOKUP(AL21,'シフト記号表（勤務時間帯） '!$D$6:$X$47,21,FALSE))</f>
        <v/>
      </c>
      <c r="AM22" s="521" t="str">
        <f>IF(AM21="","",VLOOKUP(AM21,'シフト記号表（勤務時間帯） '!$D$6:$X$47,21,FALSE))</f>
        <v/>
      </c>
      <c r="AN22" s="521" t="str">
        <f>IF(AN21="","",VLOOKUP(AN21,'シフト記号表（勤務時間帯） '!$D$6:$X$47,21,FALSE))</f>
        <v/>
      </c>
      <c r="AO22" s="523" t="str">
        <f>IF(AO21="","",VLOOKUP(AO21,'シフト記号表（勤務時間帯） '!$D$6:$X$47,21,FALSE))</f>
        <v/>
      </c>
      <c r="AP22" s="522" t="str">
        <f>IF(AP21="","",VLOOKUP(AP21,'シフト記号表（勤務時間帯） '!$D$6:$X$47,21,FALSE))</f>
        <v/>
      </c>
      <c r="AQ22" s="521" t="str">
        <f>IF(AQ21="","",VLOOKUP(AQ21,'シフト記号表（勤務時間帯） '!$D$6:$X$47,21,FALSE))</f>
        <v/>
      </c>
      <c r="AR22" s="521" t="str">
        <f>IF(AR21="","",VLOOKUP(AR21,'シフト記号表（勤務時間帯） '!$D$6:$X$47,21,FALSE))</f>
        <v/>
      </c>
      <c r="AS22" s="521" t="str">
        <f>IF(AS21="","",VLOOKUP(AS21,'シフト記号表（勤務時間帯） '!$D$6:$X$47,21,FALSE))</f>
        <v/>
      </c>
      <c r="AT22" s="521" t="str">
        <f>IF(AT21="","",VLOOKUP(AT21,'シフト記号表（勤務時間帯） '!$D$6:$X$47,21,FALSE))</f>
        <v/>
      </c>
      <c r="AU22" s="521" t="str">
        <f>IF(AU21="","",VLOOKUP(AU21,'シフト記号表（勤務時間帯） '!$D$6:$X$47,21,FALSE))</f>
        <v/>
      </c>
      <c r="AV22" s="523" t="str">
        <f>IF(AV21="","",VLOOKUP(AV21,'シフト記号表（勤務時間帯） '!$D$6:$X$47,21,FALSE))</f>
        <v/>
      </c>
      <c r="AW22" s="522" t="str">
        <f>IF(AW21="","",VLOOKUP(AW21,'シフト記号表（勤務時間帯） '!$D$6:$X$47,21,FALSE))</f>
        <v/>
      </c>
      <c r="AX22" s="521" t="str">
        <f>IF(AX21="","",VLOOKUP(AX21,'シフト記号表（勤務時間帯） '!$D$6:$X$47,21,FALSE))</f>
        <v/>
      </c>
      <c r="AY22" s="521" t="str">
        <f>IF(AY21="","",VLOOKUP(AY21,'シフト記号表（勤務時間帯） '!$D$6:$X$47,21,FALSE))</f>
        <v/>
      </c>
      <c r="AZ22" s="1192">
        <f>IF($BC$3="４週",SUM(U22:AV22),IF($BC$3="暦月",SUM(U22:AY22),""))</f>
        <v>0</v>
      </c>
      <c r="BA22" s="1193"/>
      <c r="BB22" s="1194">
        <f>IF($BC$3="４週",AZ22/4,IF($BC$3="暦月",(AZ22/($BC$8/7)),""))</f>
        <v>0</v>
      </c>
      <c r="BC22" s="1193"/>
      <c r="BD22" s="1186"/>
      <c r="BE22" s="1187"/>
      <c r="BF22" s="1187"/>
      <c r="BG22" s="1187"/>
      <c r="BH22" s="1188"/>
    </row>
    <row r="23" spans="2:60" ht="20.25" customHeight="1">
      <c r="B23" s="544"/>
      <c r="C23" s="1147"/>
      <c r="D23" s="1148"/>
      <c r="E23" s="1149"/>
      <c r="F23" s="543"/>
      <c r="G23" s="542">
        <f>C21</f>
        <v>0</v>
      </c>
      <c r="H23" s="1152"/>
      <c r="I23" s="1159"/>
      <c r="J23" s="1160"/>
      <c r="K23" s="1160"/>
      <c r="L23" s="1161"/>
      <c r="M23" s="1168"/>
      <c r="N23" s="1169"/>
      <c r="O23" s="1170"/>
      <c r="P23" s="552" t="s">
        <v>425</v>
      </c>
      <c r="Q23" s="551"/>
      <c r="R23" s="551"/>
      <c r="S23" s="557"/>
      <c r="T23" s="556"/>
      <c r="U23" s="512" t="str">
        <f>IF(U21="","",VLOOKUP(U21,'シフト記号表（勤務時間帯） '!$D$6:$Z$47,23,FALSE))</f>
        <v/>
      </c>
      <c r="V23" s="511" t="str">
        <f>IF(V21="","",VLOOKUP(V21,'シフト記号表（勤務時間帯） '!$D$6:$Z$47,23,FALSE))</f>
        <v/>
      </c>
      <c r="W23" s="511" t="str">
        <f>IF(W21="","",VLOOKUP(W21,'シフト記号表（勤務時間帯） '!$D$6:$Z$47,23,FALSE))</f>
        <v/>
      </c>
      <c r="X23" s="511" t="str">
        <f>IF(X21="","",VLOOKUP(X21,'シフト記号表（勤務時間帯） '!$D$6:$Z$47,23,FALSE))</f>
        <v/>
      </c>
      <c r="Y23" s="511" t="str">
        <f>IF(Y21="","",VLOOKUP(Y21,'シフト記号表（勤務時間帯） '!$D$6:$Z$47,23,FALSE))</f>
        <v/>
      </c>
      <c r="Z23" s="511" t="str">
        <f>IF(Z21="","",VLOOKUP(Z21,'シフト記号表（勤務時間帯） '!$D$6:$Z$47,23,FALSE))</f>
        <v/>
      </c>
      <c r="AA23" s="513" t="str">
        <f>IF(AA21="","",VLOOKUP(AA21,'シフト記号表（勤務時間帯） '!$D$6:$Z$47,23,FALSE))</f>
        <v/>
      </c>
      <c r="AB23" s="512" t="str">
        <f>IF(AB21="","",VLOOKUP(AB21,'シフト記号表（勤務時間帯） '!$D$6:$Z$47,23,FALSE))</f>
        <v/>
      </c>
      <c r="AC23" s="511" t="str">
        <f>IF(AC21="","",VLOOKUP(AC21,'シフト記号表（勤務時間帯） '!$D$6:$Z$47,23,FALSE))</f>
        <v/>
      </c>
      <c r="AD23" s="511" t="str">
        <f>IF(AD21="","",VLOOKUP(AD21,'シフト記号表（勤務時間帯） '!$D$6:$Z$47,23,FALSE))</f>
        <v/>
      </c>
      <c r="AE23" s="511" t="str">
        <f>IF(AE21="","",VLOOKUP(AE21,'シフト記号表（勤務時間帯） '!$D$6:$Z$47,23,FALSE))</f>
        <v/>
      </c>
      <c r="AF23" s="511" t="str">
        <f>IF(AF21="","",VLOOKUP(AF21,'シフト記号表（勤務時間帯） '!$D$6:$Z$47,23,FALSE))</f>
        <v/>
      </c>
      <c r="AG23" s="511" t="str">
        <f>IF(AG21="","",VLOOKUP(AG21,'シフト記号表（勤務時間帯） '!$D$6:$Z$47,23,FALSE))</f>
        <v/>
      </c>
      <c r="AH23" s="513" t="str">
        <f>IF(AH21="","",VLOOKUP(AH21,'シフト記号表（勤務時間帯） '!$D$6:$Z$47,23,FALSE))</f>
        <v/>
      </c>
      <c r="AI23" s="512" t="str">
        <f>IF(AI21="","",VLOOKUP(AI21,'シフト記号表（勤務時間帯） '!$D$6:$Z$47,23,FALSE))</f>
        <v/>
      </c>
      <c r="AJ23" s="511" t="str">
        <f>IF(AJ21="","",VLOOKUP(AJ21,'シフト記号表（勤務時間帯） '!$D$6:$Z$47,23,FALSE))</f>
        <v/>
      </c>
      <c r="AK23" s="511" t="str">
        <f>IF(AK21="","",VLOOKUP(AK21,'シフト記号表（勤務時間帯） '!$D$6:$Z$47,23,FALSE))</f>
        <v/>
      </c>
      <c r="AL23" s="511" t="str">
        <f>IF(AL21="","",VLOOKUP(AL21,'シフト記号表（勤務時間帯） '!$D$6:$Z$47,23,FALSE))</f>
        <v/>
      </c>
      <c r="AM23" s="511" t="str">
        <f>IF(AM21="","",VLOOKUP(AM21,'シフト記号表（勤務時間帯） '!$D$6:$Z$47,23,FALSE))</f>
        <v/>
      </c>
      <c r="AN23" s="511" t="str">
        <f>IF(AN21="","",VLOOKUP(AN21,'シフト記号表（勤務時間帯） '!$D$6:$Z$47,23,FALSE))</f>
        <v/>
      </c>
      <c r="AO23" s="513" t="str">
        <f>IF(AO21="","",VLOOKUP(AO21,'シフト記号表（勤務時間帯） '!$D$6:$Z$47,23,FALSE))</f>
        <v/>
      </c>
      <c r="AP23" s="512" t="str">
        <f>IF(AP21="","",VLOOKUP(AP21,'シフト記号表（勤務時間帯） '!$D$6:$Z$47,23,FALSE))</f>
        <v/>
      </c>
      <c r="AQ23" s="511" t="str">
        <f>IF(AQ21="","",VLOOKUP(AQ21,'シフト記号表（勤務時間帯） '!$D$6:$Z$47,23,FALSE))</f>
        <v/>
      </c>
      <c r="AR23" s="511" t="str">
        <f>IF(AR21="","",VLOOKUP(AR21,'シフト記号表（勤務時間帯） '!$D$6:$Z$47,23,FALSE))</f>
        <v/>
      </c>
      <c r="AS23" s="511" t="str">
        <f>IF(AS21="","",VLOOKUP(AS21,'シフト記号表（勤務時間帯） '!$D$6:$Z$47,23,FALSE))</f>
        <v/>
      </c>
      <c r="AT23" s="511" t="str">
        <f>IF(AT21="","",VLOOKUP(AT21,'シフト記号表（勤務時間帯） '!$D$6:$Z$47,23,FALSE))</f>
        <v/>
      </c>
      <c r="AU23" s="511" t="str">
        <f>IF(AU21="","",VLOOKUP(AU21,'シフト記号表（勤務時間帯） '!$D$6:$Z$47,23,FALSE))</f>
        <v/>
      </c>
      <c r="AV23" s="513" t="str">
        <f>IF(AV21="","",VLOOKUP(AV21,'シフト記号表（勤務時間帯） '!$D$6:$Z$47,23,FALSE))</f>
        <v/>
      </c>
      <c r="AW23" s="512" t="str">
        <f>IF(AW21="","",VLOOKUP(AW21,'シフト記号表（勤務時間帯） '!$D$6:$Z$47,23,FALSE))</f>
        <v/>
      </c>
      <c r="AX23" s="511" t="str">
        <f>IF(AX21="","",VLOOKUP(AX21,'シフト記号表（勤務時間帯） '!$D$6:$Z$47,23,FALSE))</f>
        <v/>
      </c>
      <c r="AY23" s="511" t="str">
        <f>IF(AY21="","",VLOOKUP(AY21,'シフト記号表（勤務時間帯） '!$D$6:$Z$47,23,FALSE))</f>
        <v/>
      </c>
      <c r="AZ23" s="1195">
        <f>IF($BC$3="４週",SUM(U23:AV23),IF($BC$3="暦月",SUM(U23:AY23),""))</f>
        <v>0</v>
      </c>
      <c r="BA23" s="1196"/>
      <c r="BB23" s="1197">
        <f>IF($BC$3="４週",AZ23/4,IF($BC$3="暦月",(AZ23/($BC$8/7)),""))</f>
        <v>0</v>
      </c>
      <c r="BC23" s="1196"/>
      <c r="BD23" s="1189"/>
      <c r="BE23" s="1190"/>
      <c r="BF23" s="1190"/>
      <c r="BG23" s="1190"/>
      <c r="BH23" s="1191"/>
    </row>
    <row r="24" spans="2:60" ht="20.25" customHeight="1">
      <c r="B24" s="537"/>
      <c r="C24" s="1141"/>
      <c r="D24" s="1142"/>
      <c r="E24" s="1143"/>
      <c r="F24" s="561"/>
      <c r="G24" s="560"/>
      <c r="H24" s="1150"/>
      <c r="I24" s="1153"/>
      <c r="J24" s="1154"/>
      <c r="K24" s="1154"/>
      <c r="L24" s="1155"/>
      <c r="M24" s="1162"/>
      <c r="N24" s="1163"/>
      <c r="O24" s="1164"/>
      <c r="P24" s="548" t="s">
        <v>427</v>
      </c>
      <c r="Q24" s="555"/>
      <c r="R24" s="555"/>
      <c r="S24" s="554"/>
      <c r="T24" s="553"/>
      <c r="U24" s="531"/>
      <c r="V24" s="530"/>
      <c r="W24" s="530"/>
      <c r="X24" s="530"/>
      <c r="Y24" s="530"/>
      <c r="Z24" s="530"/>
      <c r="AA24" s="532"/>
      <c r="AB24" s="531"/>
      <c r="AC24" s="530"/>
      <c r="AD24" s="530"/>
      <c r="AE24" s="530"/>
      <c r="AF24" s="530"/>
      <c r="AG24" s="530"/>
      <c r="AH24" s="532"/>
      <c r="AI24" s="531"/>
      <c r="AJ24" s="530"/>
      <c r="AK24" s="530"/>
      <c r="AL24" s="530"/>
      <c r="AM24" s="530"/>
      <c r="AN24" s="530"/>
      <c r="AO24" s="532"/>
      <c r="AP24" s="531"/>
      <c r="AQ24" s="530"/>
      <c r="AR24" s="530"/>
      <c r="AS24" s="530"/>
      <c r="AT24" s="530"/>
      <c r="AU24" s="530"/>
      <c r="AV24" s="532"/>
      <c r="AW24" s="531"/>
      <c r="AX24" s="530"/>
      <c r="AY24" s="530"/>
      <c r="AZ24" s="1171"/>
      <c r="BA24" s="1172"/>
      <c r="BB24" s="1201"/>
      <c r="BC24" s="1172"/>
      <c r="BD24" s="1183"/>
      <c r="BE24" s="1184"/>
      <c r="BF24" s="1184"/>
      <c r="BG24" s="1184"/>
      <c r="BH24" s="1185"/>
    </row>
    <row r="25" spans="2:60" ht="20.25" customHeight="1">
      <c r="B25" s="520">
        <f>B22+1</f>
        <v>2</v>
      </c>
      <c r="C25" s="1144"/>
      <c r="D25" s="1145"/>
      <c r="E25" s="1146"/>
      <c r="F25" s="529">
        <f>C24</f>
        <v>0</v>
      </c>
      <c r="G25" s="528"/>
      <c r="H25" s="1151"/>
      <c r="I25" s="1156"/>
      <c r="J25" s="1157"/>
      <c r="K25" s="1157"/>
      <c r="L25" s="1158"/>
      <c r="M25" s="1165"/>
      <c r="N25" s="1166"/>
      <c r="O25" s="1167"/>
      <c r="P25" s="527" t="s">
        <v>426</v>
      </c>
      <c r="Q25" s="526"/>
      <c r="R25" s="526"/>
      <c r="S25" s="525"/>
      <c r="T25" s="524"/>
      <c r="U25" s="522" t="str">
        <f>IF(U24="","",VLOOKUP(U24,'シフト記号表（勤務時間帯） '!$D$6:$X$47,21,FALSE))</f>
        <v/>
      </c>
      <c r="V25" s="521" t="str">
        <f>IF(V24="","",VLOOKUP(V24,'シフト記号表（勤務時間帯） '!$D$6:$X$47,21,FALSE))</f>
        <v/>
      </c>
      <c r="W25" s="521" t="str">
        <f>IF(W24="","",VLOOKUP(W24,'シフト記号表（勤務時間帯） '!$D$6:$X$47,21,FALSE))</f>
        <v/>
      </c>
      <c r="X25" s="521" t="str">
        <f>IF(X24="","",VLOOKUP(X24,'シフト記号表（勤務時間帯） '!$D$6:$X$47,21,FALSE))</f>
        <v/>
      </c>
      <c r="Y25" s="521" t="str">
        <f>IF(Y24="","",VLOOKUP(Y24,'シフト記号表（勤務時間帯） '!$D$6:$X$47,21,FALSE))</f>
        <v/>
      </c>
      <c r="Z25" s="521" t="str">
        <f>IF(Z24="","",VLOOKUP(Z24,'シフト記号表（勤務時間帯） '!$D$6:$X$47,21,FALSE))</f>
        <v/>
      </c>
      <c r="AA25" s="523" t="str">
        <f>IF(AA24="","",VLOOKUP(AA24,'シフト記号表（勤務時間帯） '!$D$6:$X$47,21,FALSE))</f>
        <v/>
      </c>
      <c r="AB25" s="522" t="str">
        <f>IF(AB24="","",VLOOKUP(AB24,'シフト記号表（勤務時間帯） '!$D$6:$X$47,21,FALSE))</f>
        <v/>
      </c>
      <c r="AC25" s="521" t="str">
        <f>IF(AC24="","",VLOOKUP(AC24,'シフト記号表（勤務時間帯） '!$D$6:$X$47,21,FALSE))</f>
        <v/>
      </c>
      <c r="AD25" s="521" t="str">
        <f>IF(AD24="","",VLOOKUP(AD24,'シフト記号表（勤務時間帯） '!$D$6:$X$47,21,FALSE))</f>
        <v/>
      </c>
      <c r="AE25" s="521" t="str">
        <f>IF(AE24="","",VLOOKUP(AE24,'シフト記号表（勤務時間帯） '!$D$6:$X$47,21,FALSE))</f>
        <v/>
      </c>
      <c r="AF25" s="521" t="str">
        <f>IF(AF24="","",VLOOKUP(AF24,'シフト記号表（勤務時間帯） '!$D$6:$X$47,21,FALSE))</f>
        <v/>
      </c>
      <c r="AG25" s="521" t="str">
        <f>IF(AG24="","",VLOOKUP(AG24,'シフト記号表（勤務時間帯） '!$D$6:$X$47,21,FALSE))</f>
        <v/>
      </c>
      <c r="AH25" s="523" t="str">
        <f>IF(AH24="","",VLOOKUP(AH24,'シフト記号表（勤務時間帯） '!$D$6:$X$47,21,FALSE))</f>
        <v/>
      </c>
      <c r="AI25" s="522" t="str">
        <f>IF(AI24="","",VLOOKUP(AI24,'シフト記号表（勤務時間帯） '!$D$6:$X$47,21,FALSE))</f>
        <v/>
      </c>
      <c r="AJ25" s="521" t="str">
        <f>IF(AJ24="","",VLOOKUP(AJ24,'シフト記号表（勤務時間帯） '!$D$6:$X$47,21,FALSE))</f>
        <v/>
      </c>
      <c r="AK25" s="521" t="str">
        <f>IF(AK24="","",VLOOKUP(AK24,'シフト記号表（勤務時間帯） '!$D$6:$X$47,21,FALSE))</f>
        <v/>
      </c>
      <c r="AL25" s="521" t="str">
        <f>IF(AL24="","",VLOOKUP(AL24,'シフト記号表（勤務時間帯） '!$D$6:$X$47,21,FALSE))</f>
        <v/>
      </c>
      <c r="AM25" s="521" t="str">
        <f>IF(AM24="","",VLOOKUP(AM24,'シフト記号表（勤務時間帯） '!$D$6:$X$47,21,FALSE))</f>
        <v/>
      </c>
      <c r="AN25" s="521" t="str">
        <f>IF(AN24="","",VLOOKUP(AN24,'シフト記号表（勤務時間帯） '!$D$6:$X$47,21,FALSE))</f>
        <v/>
      </c>
      <c r="AO25" s="523" t="str">
        <f>IF(AO24="","",VLOOKUP(AO24,'シフト記号表（勤務時間帯） '!$D$6:$X$47,21,FALSE))</f>
        <v/>
      </c>
      <c r="AP25" s="522" t="str">
        <f>IF(AP24="","",VLOOKUP(AP24,'シフト記号表（勤務時間帯） '!$D$6:$X$47,21,FALSE))</f>
        <v/>
      </c>
      <c r="AQ25" s="521" t="str">
        <f>IF(AQ24="","",VLOOKUP(AQ24,'シフト記号表（勤務時間帯） '!$D$6:$X$47,21,FALSE))</f>
        <v/>
      </c>
      <c r="AR25" s="521" t="str">
        <f>IF(AR24="","",VLOOKUP(AR24,'シフト記号表（勤務時間帯） '!$D$6:$X$47,21,FALSE))</f>
        <v/>
      </c>
      <c r="AS25" s="521" t="str">
        <f>IF(AS24="","",VLOOKUP(AS24,'シフト記号表（勤務時間帯） '!$D$6:$X$47,21,FALSE))</f>
        <v/>
      </c>
      <c r="AT25" s="521" t="str">
        <f>IF(AT24="","",VLOOKUP(AT24,'シフト記号表（勤務時間帯） '!$D$6:$X$47,21,FALSE))</f>
        <v/>
      </c>
      <c r="AU25" s="521" t="str">
        <f>IF(AU24="","",VLOOKUP(AU24,'シフト記号表（勤務時間帯） '!$D$6:$X$47,21,FALSE))</f>
        <v/>
      </c>
      <c r="AV25" s="523" t="str">
        <f>IF(AV24="","",VLOOKUP(AV24,'シフト記号表（勤務時間帯） '!$D$6:$X$47,21,FALSE))</f>
        <v/>
      </c>
      <c r="AW25" s="522" t="str">
        <f>IF(AW24="","",VLOOKUP(AW24,'シフト記号表（勤務時間帯） '!$D$6:$X$47,21,FALSE))</f>
        <v/>
      </c>
      <c r="AX25" s="521" t="str">
        <f>IF(AX24="","",VLOOKUP(AX24,'シフト記号表（勤務時間帯） '!$D$6:$X$47,21,FALSE))</f>
        <v/>
      </c>
      <c r="AY25" s="521" t="str">
        <f>IF(AY24="","",VLOOKUP(AY24,'シフト記号表（勤務時間帯） '!$D$6:$X$47,21,FALSE))</f>
        <v/>
      </c>
      <c r="AZ25" s="1192">
        <f>IF($BC$3="４週",SUM(U25:AV25),IF($BC$3="暦月",SUM(U25:AY25),""))</f>
        <v>0</v>
      </c>
      <c r="BA25" s="1193"/>
      <c r="BB25" s="1194">
        <f>IF($BC$3="４週",AZ25/4,IF($BC$3="暦月",(AZ25/($BC$8/7)),""))</f>
        <v>0</v>
      </c>
      <c r="BC25" s="1193"/>
      <c r="BD25" s="1186"/>
      <c r="BE25" s="1187"/>
      <c r="BF25" s="1187"/>
      <c r="BG25" s="1187"/>
      <c r="BH25" s="1188"/>
    </row>
    <row r="26" spans="2:60" ht="20.25" customHeight="1">
      <c r="B26" s="544"/>
      <c r="C26" s="1147"/>
      <c r="D26" s="1148"/>
      <c r="E26" s="1149"/>
      <c r="F26" s="543"/>
      <c r="G26" s="542">
        <f>C24</f>
        <v>0</v>
      </c>
      <c r="H26" s="1152"/>
      <c r="I26" s="1159"/>
      <c r="J26" s="1160"/>
      <c r="K26" s="1160"/>
      <c r="L26" s="1161"/>
      <c r="M26" s="1168"/>
      <c r="N26" s="1169"/>
      <c r="O26" s="1170"/>
      <c r="P26" s="552" t="s">
        <v>425</v>
      </c>
      <c r="Q26" s="551"/>
      <c r="R26" s="551"/>
      <c r="S26" s="557"/>
      <c r="T26" s="556"/>
      <c r="U26" s="512" t="str">
        <f>IF(U24="","",VLOOKUP(U24,'シフト記号表（勤務時間帯） '!$D$6:$Z$47,23,FALSE))</f>
        <v/>
      </c>
      <c r="V26" s="511" t="str">
        <f>IF(V24="","",VLOOKUP(V24,'シフト記号表（勤務時間帯） '!$D$6:$Z$47,23,FALSE))</f>
        <v/>
      </c>
      <c r="W26" s="511" t="str">
        <f>IF(W24="","",VLOOKUP(W24,'シフト記号表（勤務時間帯） '!$D$6:$Z$47,23,FALSE))</f>
        <v/>
      </c>
      <c r="X26" s="511" t="str">
        <f>IF(X24="","",VLOOKUP(X24,'シフト記号表（勤務時間帯） '!$D$6:$Z$47,23,FALSE))</f>
        <v/>
      </c>
      <c r="Y26" s="511" t="str">
        <f>IF(Y24="","",VLOOKUP(Y24,'シフト記号表（勤務時間帯） '!$D$6:$Z$47,23,FALSE))</f>
        <v/>
      </c>
      <c r="Z26" s="511" t="str">
        <f>IF(Z24="","",VLOOKUP(Z24,'シフト記号表（勤務時間帯） '!$D$6:$Z$47,23,FALSE))</f>
        <v/>
      </c>
      <c r="AA26" s="513" t="str">
        <f>IF(AA24="","",VLOOKUP(AA24,'シフト記号表（勤務時間帯） '!$D$6:$Z$47,23,FALSE))</f>
        <v/>
      </c>
      <c r="AB26" s="512" t="str">
        <f>IF(AB24="","",VLOOKUP(AB24,'シフト記号表（勤務時間帯） '!$D$6:$Z$47,23,FALSE))</f>
        <v/>
      </c>
      <c r="AC26" s="511" t="str">
        <f>IF(AC24="","",VLOOKUP(AC24,'シフト記号表（勤務時間帯） '!$D$6:$Z$47,23,FALSE))</f>
        <v/>
      </c>
      <c r="AD26" s="511" t="str">
        <f>IF(AD24="","",VLOOKUP(AD24,'シフト記号表（勤務時間帯） '!$D$6:$Z$47,23,FALSE))</f>
        <v/>
      </c>
      <c r="AE26" s="511" t="str">
        <f>IF(AE24="","",VLOOKUP(AE24,'シフト記号表（勤務時間帯） '!$D$6:$Z$47,23,FALSE))</f>
        <v/>
      </c>
      <c r="AF26" s="511" t="str">
        <f>IF(AF24="","",VLOOKUP(AF24,'シフト記号表（勤務時間帯） '!$D$6:$Z$47,23,FALSE))</f>
        <v/>
      </c>
      <c r="AG26" s="511" t="str">
        <f>IF(AG24="","",VLOOKUP(AG24,'シフト記号表（勤務時間帯） '!$D$6:$Z$47,23,FALSE))</f>
        <v/>
      </c>
      <c r="AH26" s="513" t="str">
        <f>IF(AH24="","",VLOOKUP(AH24,'シフト記号表（勤務時間帯） '!$D$6:$Z$47,23,FALSE))</f>
        <v/>
      </c>
      <c r="AI26" s="512" t="str">
        <f>IF(AI24="","",VLOOKUP(AI24,'シフト記号表（勤務時間帯） '!$D$6:$Z$47,23,FALSE))</f>
        <v/>
      </c>
      <c r="AJ26" s="511" t="str">
        <f>IF(AJ24="","",VLOOKUP(AJ24,'シフト記号表（勤務時間帯） '!$D$6:$Z$47,23,FALSE))</f>
        <v/>
      </c>
      <c r="AK26" s="511" t="str">
        <f>IF(AK24="","",VLOOKUP(AK24,'シフト記号表（勤務時間帯） '!$D$6:$Z$47,23,FALSE))</f>
        <v/>
      </c>
      <c r="AL26" s="511" t="str">
        <f>IF(AL24="","",VLOOKUP(AL24,'シフト記号表（勤務時間帯） '!$D$6:$Z$47,23,FALSE))</f>
        <v/>
      </c>
      <c r="AM26" s="511" t="str">
        <f>IF(AM24="","",VLOOKUP(AM24,'シフト記号表（勤務時間帯） '!$D$6:$Z$47,23,FALSE))</f>
        <v/>
      </c>
      <c r="AN26" s="511" t="str">
        <f>IF(AN24="","",VLOOKUP(AN24,'シフト記号表（勤務時間帯） '!$D$6:$Z$47,23,FALSE))</f>
        <v/>
      </c>
      <c r="AO26" s="513" t="str">
        <f>IF(AO24="","",VLOOKUP(AO24,'シフト記号表（勤務時間帯） '!$D$6:$Z$47,23,FALSE))</f>
        <v/>
      </c>
      <c r="AP26" s="512" t="str">
        <f>IF(AP24="","",VLOOKUP(AP24,'シフト記号表（勤務時間帯） '!$D$6:$Z$47,23,FALSE))</f>
        <v/>
      </c>
      <c r="AQ26" s="511" t="str">
        <f>IF(AQ24="","",VLOOKUP(AQ24,'シフト記号表（勤務時間帯） '!$D$6:$Z$47,23,FALSE))</f>
        <v/>
      </c>
      <c r="AR26" s="511" t="str">
        <f>IF(AR24="","",VLOOKUP(AR24,'シフト記号表（勤務時間帯） '!$D$6:$Z$47,23,FALSE))</f>
        <v/>
      </c>
      <c r="AS26" s="511" t="str">
        <f>IF(AS24="","",VLOOKUP(AS24,'シフト記号表（勤務時間帯） '!$D$6:$Z$47,23,FALSE))</f>
        <v/>
      </c>
      <c r="AT26" s="511" t="str">
        <f>IF(AT24="","",VLOOKUP(AT24,'シフト記号表（勤務時間帯） '!$D$6:$Z$47,23,FALSE))</f>
        <v/>
      </c>
      <c r="AU26" s="511" t="str">
        <f>IF(AU24="","",VLOOKUP(AU24,'シフト記号表（勤務時間帯） '!$D$6:$Z$47,23,FALSE))</f>
        <v/>
      </c>
      <c r="AV26" s="513" t="str">
        <f>IF(AV24="","",VLOOKUP(AV24,'シフト記号表（勤務時間帯） '!$D$6:$Z$47,23,FALSE))</f>
        <v/>
      </c>
      <c r="AW26" s="512" t="str">
        <f>IF(AW24="","",VLOOKUP(AW24,'シフト記号表（勤務時間帯） '!$D$6:$Z$47,23,FALSE))</f>
        <v/>
      </c>
      <c r="AX26" s="511" t="str">
        <f>IF(AX24="","",VLOOKUP(AX24,'シフト記号表（勤務時間帯） '!$D$6:$Z$47,23,FALSE))</f>
        <v/>
      </c>
      <c r="AY26" s="511" t="str">
        <f>IF(AY24="","",VLOOKUP(AY24,'シフト記号表（勤務時間帯） '!$D$6:$Z$47,23,FALSE))</f>
        <v/>
      </c>
      <c r="AZ26" s="1195">
        <f>IF($BC$3="４週",SUM(U26:AV26),IF($BC$3="暦月",SUM(U26:AY26),""))</f>
        <v>0</v>
      </c>
      <c r="BA26" s="1196"/>
      <c r="BB26" s="1197">
        <f>IF($BC$3="４週",AZ26/4,IF($BC$3="暦月",(AZ26/($BC$8/7)),""))</f>
        <v>0</v>
      </c>
      <c r="BC26" s="1196"/>
      <c r="BD26" s="1189"/>
      <c r="BE26" s="1190"/>
      <c r="BF26" s="1190"/>
      <c r="BG26" s="1190"/>
      <c r="BH26" s="1191"/>
    </row>
    <row r="27" spans="2:60" ht="20.25" customHeight="1">
      <c r="B27" s="537"/>
      <c r="C27" s="1141"/>
      <c r="D27" s="1142"/>
      <c r="E27" s="1143"/>
      <c r="F27" s="529"/>
      <c r="G27" s="528"/>
      <c r="H27" s="1205"/>
      <c r="I27" s="1153"/>
      <c r="J27" s="1154"/>
      <c r="K27" s="1154"/>
      <c r="L27" s="1155"/>
      <c r="M27" s="1162"/>
      <c r="N27" s="1163"/>
      <c r="O27" s="1164"/>
      <c r="P27" s="548" t="s">
        <v>427</v>
      </c>
      <c r="Q27" s="555"/>
      <c r="R27" s="555"/>
      <c r="S27" s="554"/>
      <c r="T27" s="553"/>
      <c r="U27" s="531"/>
      <c r="V27" s="530"/>
      <c r="W27" s="530"/>
      <c r="X27" s="530"/>
      <c r="Y27" s="530"/>
      <c r="Z27" s="530"/>
      <c r="AA27" s="532"/>
      <c r="AB27" s="531"/>
      <c r="AC27" s="530"/>
      <c r="AD27" s="530"/>
      <c r="AE27" s="530"/>
      <c r="AF27" s="530"/>
      <c r="AG27" s="530"/>
      <c r="AH27" s="532"/>
      <c r="AI27" s="531"/>
      <c r="AJ27" s="530"/>
      <c r="AK27" s="530"/>
      <c r="AL27" s="530"/>
      <c r="AM27" s="530"/>
      <c r="AN27" s="530"/>
      <c r="AO27" s="532"/>
      <c r="AP27" s="531"/>
      <c r="AQ27" s="530"/>
      <c r="AR27" s="530"/>
      <c r="AS27" s="530"/>
      <c r="AT27" s="530"/>
      <c r="AU27" s="530"/>
      <c r="AV27" s="532"/>
      <c r="AW27" s="531"/>
      <c r="AX27" s="530"/>
      <c r="AY27" s="530"/>
      <c r="AZ27" s="1171"/>
      <c r="BA27" s="1172"/>
      <c r="BB27" s="1201"/>
      <c r="BC27" s="1172"/>
      <c r="BD27" s="1183"/>
      <c r="BE27" s="1184"/>
      <c r="BF27" s="1184"/>
      <c r="BG27" s="1184"/>
      <c r="BH27" s="1185"/>
    </row>
    <row r="28" spans="2:60" ht="20.25" customHeight="1">
      <c r="B28" s="520">
        <f>B25+1</f>
        <v>3</v>
      </c>
      <c r="C28" s="1144"/>
      <c r="D28" s="1145"/>
      <c r="E28" s="1146"/>
      <c r="F28" s="529">
        <f>C27</f>
        <v>0</v>
      </c>
      <c r="G28" s="528"/>
      <c r="H28" s="1151"/>
      <c r="I28" s="1156"/>
      <c r="J28" s="1157"/>
      <c r="K28" s="1157"/>
      <c r="L28" s="1158"/>
      <c r="M28" s="1165"/>
      <c r="N28" s="1166"/>
      <c r="O28" s="1167"/>
      <c r="P28" s="527" t="s">
        <v>426</v>
      </c>
      <c r="Q28" s="526"/>
      <c r="R28" s="526"/>
      <c r="S28" s="525"/>
      <c r="T28" s="524"/>
      <c r="U28" s="522" t="str">
        <f>IF(U27="","",VLOOKUP(U27,'シフト記号表（勤務時間帯） '!$D$6:$X$47,21,FALSE))</f>
        <v/>
      </c>
      <c r="V28" s="521" t="str">
        <f>IF(V27="","",VLOOKUP(V27,'シフト記号表（勤務時間帯） '!$D$6:$X$47,21,FALSE))</f>
        <v/>
      </c>
      <c r="W28" s="521" t="str">
        <f>IF(W27="","",VLOOKUP(W27,'シフト記号表（勤務時間帯） '!$D$6:$X$47,21,FALSE))</f>
        <v/>
      </c>
      <c r="X28" s="521" t="str">
        <f>IF(X27="","",VLOOKUP(X27,'シフト記号表（勤務時間帯） '!$D$6:$X$47,21,FALSE))</f>
        <v/>
      </c>
      <c r="Y28" s="521" t="str">
        <f>IF(Y27="","",VLOOKUP(Y27,'シフト記号表（勤務時間帯） '!$D$6:$X$47,21,FALSE))</f>
        <v/>
      </c>
      <c r="Z28" s="521" t="str">
        <f>IF(Z27="","",VLOOKUP(Z27,'シフト記号表（勤務時間帯） '!$D$6:$X$47,21,FALSE))</f>
        <v/>
      </c>
      <c r="AA28" s="523" t="str">
        <f>IF(AA27="","",VLOOKUP(AA27,'シフト記号表（勤務時間帯） '!$D$6:$X$47,21,FALSE))</f>
        <v/>
      </c>
      <c r="AB28" s="522" t="str">
        <f>IF(AB27="","",VLOOKUP(AB27,'シフト記号表（勤務時間帯） '!$D$6:$X$47,21,FALSE))</f>
        <v/>
      </c>
      <c r="AC28" s="521" t="str">
        <f>IF(AC27="","",VLOOKUP(AC27,'シフト記号表（勤務時間帯） '!$D$6:$X$47,21,FALSE))</f>
        <v/>
      </c>
      <c r="AD28" s="521" t="str">
        <f>IF(AD27="","",VLOOKUP(AD27,'シフト記号表（勤務時間帯） '!$D$6:$X$47,21,FALSE))</f>
        <v/>
      </c>
      <c r="AE28" s="521" t="str">
        <f>IF(AE27="","",VLOOKUP(AE27,'シフト記号表（勤務時間帯） '!$D$6:$X$47,21,FALSE))</f>
        <v/>
      </c>
      <c r="AF28" s="521" t="str">
        <f>IF(AF27="","",VLOOKUP(AF27,'シフト記号表（勤務時間帯） '!$D$6:$X$47,21,FALSE))</f>
        <v/>
      </c>
      <c r="AG28" s="521" t="str">
        <f>IF(AG27="","",VLOOKUP(AG27,'シフト記号表（勤務時間帯） '!$D$6:$X$47,21,FALSE))</f>
        <v/>
      </c>
      <c r="AH28" s="523" t="str">
        <f>IF(AH27="","",VLOOKUP(AH27,'シフト記号表（勤務時間帯） '!$D$6:$X$47,21,FALSE))</f>
        <v/>
      </c>
      <c r="AI28" s="522" t="str">
        <f>IF(AI27="","",VLOOKUP(AI27,'シフト記号表（勤務時間帯） '!$D$6:$X$47,21,FALSE))</f>
        <v/>
      </c>
      <c r="AJ28" s="521" t="str">
        <f>IF(AJ27="","",VLOOKUP(AJ27,'シフト記号表（勤務時間帯） '!$D$6:$X$47,21,FALSE))</f>
        <v/>
      </c>
      <c r="AK28" s="521" t="str">
        <f>IF(AK27="","",VLOOKUP(AK27,'シフト記号表（勤務時間帯） '!$D$6:$X$47,21,FALSE))</f>
        <v/>
      </c>
      <c r="AL28" s="521" t="str">
        <f>IF(AL27="","",VLOOKUP(AL27,'シフト記号表（勤務時間帯） '!$D$6:$X$47,21,FALSE))</f>
        <v/>
      </c>
      <c r="AM28" s="521" t="str">
        <f>IF(AM27="","",VLOOKUP(AM27,'シフト記号表（勤務時間帯） '!$D$6:$X$47,21,FALSE))</f>
        <v/>
      </c>
      <c r="AN28" s="521" t="str">
        <f>IF(AN27="","",VLOOKUP(AN27,'シフト記号表（勤務時間帯） '!$D$6:$X$47,21,FALSE))</f>
        <v/>
      </c>
      <c r="AO28" s="523" t="str">
        <f>IF(AO27="","",VLOOKUP(AO27,'シフト記号表（勤務時間帯） '!$D$6:$X$47,21,FALSE))</f>
        <v/>
      </c>
      <c r="AP28" s="522" t="str">
        <f>IF(AP27="","",VLOOKUP(AP27,'シフト記号表（勤務時間帯） '!$D$6:$X$47,21,FALSE))</f>
        <v/>
      </c>
      <c r="AQ28" s="521" t="str">
        <f>IF(AQ27="","",VLOOKUP(AQ27,'シフト記号表（勤務時間帯） '!$D$6:$X$47,21,FALSE))</f>
        <v/>
      </c>
      <c r="AR28" s="521" t="str">
        <f>IF(AR27="","",VLOOKUP(AR27,'シフト記号表（勤務時間帯） '!$D$6:$X$47,21,FALSE))</f>
        <v/>
      </c>
      <c r="AS28" s="521" t="str">
        <f>IF(AS27="","",VLOOKUP(AS27,'シフト記号表（勤務時間帯） '!$D$6:$X$47,21,FALSE))</f>
        <v/>
      </c>
      <c r="AT28" s="521" t="str">
        <f>IF(AT27="","",VLOOKUP(AT27,'シフト記号表（勤務時間帯） '!$D$6:$X$47,21,FALSE))</f>
        <v/>
      </c>
      <c r="AU28" s="521" t="str">
        <f>IF(AU27="","",VLOOKUP(AU27,'シフト記号表（勤務時間帯） '!$D$6:$X$47,21,FALSE))</f>
        <v/>
      </c>
      <c r="AV28" s="523" t="str">
        <f>IF(AV27="","",VLOOKUP(AV27,'シフト記号表（勤務時間帯） '!$D$6:$X$47,21,FALSE))</f>
        <v/>
      </c>
      <c r="AW28" s="522" t="str">
        <f>IF(AW27="","",VLOOKUP(AW27,'シフト記号表（勤務時間帯） '!$D$6:$X$47,21,FALSE))</f>
        <v/>
      </c>
      <c r="AX28" s="521" t="str">
        <f>IF(AX27="","",VLOOKUP(AX27,'シフト記号表（勤務時間帯） '!$D$6:$X$47,21,FALSE))</f>
        <v/>
      </c>
      <c r="AY28" s="521" t="str">
        <f>IF(AY27="","",VLOOKUP(AY27,'シフト記号表（勤務時間帯） '!$D$6:$X$47,21,FALSE))</f>
        <v/>
      </c>
      <c r="AZ28" s="1192">
        <f>IF($BC$3="４週",SUM(U28:AV28),IF($BC$3="暦月",SUM(U28:AY28),""))</f>
        <v>0</v>
      </c>
      <c r="BA28" s="1193"/>
      <c r="BB28" s="1194">
        <f>IF($BC$3="４週",AZ28/4,IF($BC$3="暦月",(AZ28/($BC$8/7)),""))</f>
        <v>0</v>
      </c>
      <c r="BC28" s="1193"/>
      <c r="BD28" s="1186"/>
      <c r="BE28" s="1187"/>
      <c r="BF28" s="1187"/>
      <c r="BG28" s="1187"/>
      <c r="BH28" s="1188"/>
    </row>
    <row r="29" spans="2:60" ht="20.25" customHeight="1">
      <c r="B29" s="544"/>
      <c r="C29" s="1147"/>
      <c r="D29" s="1148"/>
      <c r="E29" s="1149"/>
      <c r="F29" s="543"/>
      <c r="G29" s="542">
        <f>C27</f>
        <v>0</v>
      </c>
      <c r="H29" s="1152"/>
      <c r="I29" s="1159"/>
      <c r="J29" s="1160"/>
      <c r="K29" s="1160"/>
      <c r="L29" s="1161"/>
      <c r="M29" s="1168"/>
      <c r="N29" s="1169"/>
      <c r="O29" s="1170"/>
      <c r="P29" s="552" t="s">
        <v>425</v>
      </c>
      <c r="Q29" s="547"/>
      <c r="R29" s="547"/>
      <c r="S29" s="546"/>
      <c r="T29" s="559"/>
      <c r="U29" s="512" t="str">
        <f>IF(U27="","",VLOOKUP(U27,'シフト記号表（勤務時間帯） '!$D$6:$Z$47,23,FALSE))</f>
        <v/>
      </c>
      <c r="V29" s="511" t="str">
        <f>IF(V27="","",VLOOKUP(V27,'シフト記号表（勤務時間帯） '!$D$6:$Z$47,23,FALSE))</f>
        <v/>
      </c>
      <c r="W29" s="511" t="str">
        <f>IF(W27="","",VLOOKUP(W27,'シフト記号表（勤務時間帯） '!$D$6:$Z$47,23,FALSE))</f>
        <v/>
      </c>
      <c r="X29" s="511" t="str">
        <f>IF(X27="","",VLOOKUP(X27,'シフト記号表（勤務時間帯） '!$D$6:$Z$47,23,FALSE))</f>
        <v/>
      </c>
      <c r="Y29" s="511" t="str">
        <f>IF(Y27="","",VLOOKUP(Y27,'シフト記号表（勤務時間帯） '!$D$6:$Z$47,23,FALSE))</f>
        <v/>
      </c>
      <c r="Z29" s="511" t="str">
        <f>IF(Z27="","",VLOOKUP(Z27,'シフト記号表（勤務時間帯） '!$D$6:$Z$47,23,FALSE))</f>
        <v/>
      </c>
      <c r="AA29" s="513" t="str">
        <f>IF(AA27="","",VLOOKUP(AA27,'シフト記号表（勤務時間帯） '!$D$6:$Z$47,23,FALSE))</f>
        <v/>
      </c>
      <c r="AB29" s="512" t="str">
        <f>IF(AB27="","",VLOOKUP(AB27,'シフト記号表（勤務時間帯） '!$D$6:$Z$47,23,FALSE))</f>
        <v/>
      </c>
      <c r="AC29" s="511" t="str">
        <f>IF(AC27="","",VLOOKUP(AC27,'シフト記号表（勤務時間帯） '!$D$6:$Z$47,23,FALSE))</f>
        <v/>
      </c>
      <c r="AD29" s="511" t="str">
        <f>IF(AD27="","",VLOOKUP(AD27,'シフト記号表（勤務時間帯） '!$D$6:$Z$47,23,FALSE))</f>
        <v/>
      </c>
      <c r="AE29" s="511" t="str">
        <f>IF(AE27="","",VLOOKUP(AE27,'シフト記号表（勤務時間帯） '!$D$6:$Z$47,23,FALSE))</f>
        <v/>
      </c>
      <c r="AF29" s="511" t="str">
        <f>IF(AF27="","",VLOOKUP(AF27,'シフト記号表（勤務時間帯） '!$D$6:$Z$47,23,FALSE))</f>
        <v/>
      </c>
      <c r="AG29" s="511" t="str">
        <f>IF(AG27="","",VLOOKUP(AG27,'シフト記号表（勤務時間帯） '!$D$6:$Z$47,23,FALSE))</f>
        <v/>
      </c>
      <c r="AH29" s="513" t="str">
        <f>IF(AH27="","",VLOOKUP(AH27,'シフト記号表（勤務時間帯） '!$D$6:$Z$47,23,FALSE))</f>
        <v/>
      </c>
      <c r="AI29" s="512" t="str">
        <f>IF(AI27="","",VLOOKUP(AI27,'シフト記号表（勤務時間帯） '!$D$6:$Z$47,23,FALSE))</f>
        <v/>
      </c>
      <c r="AJ29" s="511" t="str">
        <f>IF(AJ27="","",VLOOKUP(AJ27,'シフト記号表（勤務時間帯） '!$D$6:$Z$47,23,FALSE))</f>
        <v/>
      </c>
      <c r="AK29" s="511" t="str">
        <f>IF(AK27="","",VLOOKUP(AK27,'シフト記号表（勤務時間帯） '!$D$6:$Z$47,23,FALSE))</f>
        <v/>
      </c>
      <c r="AL29" s="511" t="str">
        <f>IF(AL27="","",VLOOKUP(AL27,'シフト記号表（勤務時間帯） '!$D$6:$Z$47,23,FALSE))</f>
        <v/>
      </c>
      <c r="AM29" s="511" t="str">
        <f>IF(AM27="","",VLOOKUP(AM27,'シフト記号表（勤務時間帯） '!$D$6:$Z$47,23,FALSE))</f>
        <v/>
      </c>
      <c r="AN29" s="511" t="str">
        <f>IF(AN27="","",VLOOKUP(AN27,'シフト記号表（勤務時間帯） '!$D$6:$Z$47,23,FALSE))</f>
        <v/>
      </c>
      <c r="AO29" s="513" t="str">
        <f>IF(AO27="","",VLOOKUP(AO27,'シフト記号表（勤務時間帯） '!$D$6:$Z$47,23,FALSE))</f>
        <v/>
      </c>
      <c r="AP29" s="512" t="str">
        <f>IF(AP27="","",VLOOKUP(AP27,'シフト記号表（勤務時間帯） '!$D$6:$Z$47,23,FALSE))</f>
        <v/>
      </c>
      <c r="AQ29" s="511" t="str">
        <f>IF(AQ27="","",VLOOKUP(AQ27,'シフト記号表（勤務時間帯） '!$D$6:$Z$47,23,FALSE))</f>
        <v/>
      </c>
      <c r="AR29" s="511" t="str">
        <f>IF(AR27="","",VLOOKUP(AR27,'シフト記号表（勤務時間帯） '!$D$6:$Z$47,23,FALSE))</f>
        <v/>
      </c>
      <c r="AS29" s="511" t="str">
        <f>IF(AS27="","",VLOOKUP(AS27,'シフト記号表（勤務時間帯） '!$D$6:$Z$47,23,FALSE))</f>
        <v/>
      </c>
      <c r="AT29" s="511" t="str">
        <f>IF(AT27="","",VLOOKUP(AT27,'シフト記号表（勤務時間帯） '!$D$6:$Z$47,23,FALSE))</f>
        <v/>
      </c>
      <c r="AU29" s="511" t="str">
        <f>IF(AU27="","",VLOOKUP(AU27,'シフト記号表（勤務時間帯） '!$D$6:$Z$47,23,FALSE))</f>
        <v/>
      </c>
      <c r="AV29" s="513" t="str">
        <f>IF(AV27="","",VLOOKUP(AV27,'シフト記号表（勤務時間帯） '!$D$6:$Z$47,23,FALSE))</f>
        <v/>
      </c>
      <c r="AW29" s="512" t="str">
        <f>IF(AW27="","",VLOOKUP(AW27,'シフト記号表（勤務時間帯） '!$D$6:$Z$47,23,FALSE))</f>
        <v/>
      </c>
      <c r="AX29" s="511" t="str">
        <f>IF(AX27="","",VLOOKUP(AX27,'シフト記号表（勤務時間帯） '!$D$6:$Z$47,23,FALSE))</f>
        <v/>
      </c>
      <c r="AY29" s="511" t="str">
        <f>IF(AY27="","",VLOOKUP(AY27,'シフト記号表（勤務時間帯） '!$D$6:$Z$47,23,FALSE))</f>
        <v/>
      </c>
      <c r="AZ29" s="1195">
        <f>IF($BC$3="４週",SUM(U29:AV29),IF($BC$3="暦月",SUM(U29:AY29),""))</f>
        <v>0</v>
      </c>
      <c r="BA29" s="1196"/>
      <c r="BB29" s="1197">
        <f>IF($BC$3="４週",AZ29/4,IF($BC$3="暦月",(AZ29/($BC$8/7)),""))</f>
        <v>0</v>
      </c>
      <c r="BC29" s="1196"/>
      <c r="BD29" s="1189"/>
      <c r="BE29" s="1190"/>
      <c r="BF29" s="1190"/>
      <c r="BG29" s="1190"/>
      <c r="BH29" s="1191"/>
    </row>
    <row r="30" spans="2:60" ht="20.25" customHeight="1">
      <c r="B30" s="537"/>
      <c r="C30" s="1141"/>
      <c r="D30" s="1142"/>
      <c r="E30" s="1143"/>
      <c r="F30" s="529"/>
      <c r="G30" s="528"/>
      <c r="H30" s="1205"/>
      <c r="I30" s="1153"/>
      <c r="J30" s="1154"/>
      <c r="K30" s="1154"/>
      <c r="L30" s="1155"/>
      <c r="M30" s="1162"/>
      <c r="N30" s="1163"/>
      <c r="O30" s="1164"/>
      <c r="P30" s="548" t="s">
        <v>427</v>
      </c>
      <c r="Q30" s="555"/>
      <c r="R30" s="555"/>
      <c r="S30" s="554"/>
      <c r="T30" s="553"/>
      <c r="U30" s="531"/>
      <c r="V30" s="530"/>
      <c r="W30" s="530"/>
      <c r="X30" s="530"/>
      <c r="Y30" s="530"/>
      <c r="Z30" s="530"/>
      <c r="AA30" s="532"/>
      <c r="AB30" s="531"/>
      <c r="AC30" s="530"/>
      <c r="AD30" s="530"/>
      <c r="AE30" s="530"/>
      <c r="AF30" s="530"/>
      <c r="AG30" s="530"/>
      <c r="AH30" s="532"/>
      <c r="AI30" s="531"/>
      <c r="AJ30" s="530"/>
      <c r="AK30" s="530"/>
      <c r="AL30" s="530"/>
      <c r="AM30" s="530"/>
      <c r="AN30" s="530"/>
      <c r="AO30" s="532"/>
      <c r="AP30" s="531"/>
      <c r="AQ30" s="530"/>
      <c r="AR30" s="530"/>
      <c r="AS30" s="530"/>
      <c r="AT30" s="530"/>
      <c r="AU30" s="530"/>
      <c r="AV30" s="532"/>
      <c r="AW30" s="531"/>
      <c r="AX30" s="530"/>
      <c r="AY30" s="530"/>
      <c r="AZ30" s="1171"/>
      <c r="BA30" s="1172"/>
      <c r="BB30" s="1201"/>
      <c r="BC30" s="1172"/>
      <c r="BD30" s="1183"/>
      <c r="BE30" s="1184"/>
      <c r="BF30" s="1184"/>
      <c r="BG30" s="1184"/>
      <c r="BH30" s="1185"/>
    </row>
    <row r="31" spans="2:60" ht="20.25" customHeight="1">
      <c r="B31" s="520">
        <f>B28+1</f>
        <v>4</v>
      </c>
      <c r="C31" s="1144"/>
      <c r="D31" s="1145"/>
      <c r="E31" s="1146"/>
      <c r="F31" s="529">
        <f>C30</f>
        <v>0</v>
      </c>
      <c r="G31" s="528"/>
      <c r="H31" s="1151"/>
      <c r="I31" s="1156"/>
      <c r="J31" s="1157"/>
      <c r="K31" s="1157"/>
      <c r="L31" s="1158"/>
      <c r="M31" s="1165"/>
      <c r="N31" s="1166"/>
      <c r="O31" s="1167"/>
      <c r="P31" s="527" t="s">
        <v>426</v>
      </c>
      <c r="Q31" s="526"/>
      <c r="R31" s="526"/>
      <c r="S31" s="525"/>
      <c r="T31" s="524"/>
      <c r="U31" s="522" t="str">
        <f>IF(U30="","",VLOOKUP(U30,'シフト記号表（勤務時間帯） '!$D$6:$X$47,21,FALSE))</f>
        <v/>
      </c>
      <c r="V31" s="521" t="str">
        <f>IF(V30="","",VLOOKUP(V30,'シフト記号表（勤務時間帯） '!$D$6:$X$47,21,FALSE))</f>
        <v/>
      </c>
      <c r="W31" s="521" t="str">
        <f>IF(W30="","",VLOOKUP(W30,'シフト記号表（勤務時間帯） '!$D$6:$X$47,21,FALSE))</f>
        <v/>
      </c>
      <c r="X31" s="521" t="str">
        <f>IF(X30="","",VLOOKUP(X30,'シフト記号表（勤務時間帯） '!$D$6:$X$47,21,FALSE))</f>
        <v/>
      </c>
      <c r="Y31" s="521" t="str">
        <f>IF(Y30="","",VLOOKUP(Y30,'シフト記号表（勤務時間帯） '!$D$6:$X$47,21,FALSE))</f>
        <v/>
      </c>
      <c r="Z31" s="521" t="str">
        <f>IF(Z30="","",VLOOKUP(Z30,'シフト記号表（勤務時間帯） '!$D$6:$X$47,21,FALSE))</f>
        <v/>
      </c>
      <c r="AA31" s="523" t="str">
        <f>IF(AA30="","",VLOOKUP(AA30,'シフト記号表（勤務時間帯） '!$D$6:$X$47,21,FALSE))</f>
        <v/>
      </c>
      <c r="AB31" s="522" t="str">
        <f>IF(AB30="","",VLOOKUP(AB30,'シフト記号表（勤務時間帯） '!$D$6:$X$47,21,FALSE))</f>
        <v/>
      </c>
      <c r="AC31" s="521" t="str">
        <f>IF(AC30="","",VLOOKUP(AC30,'シフト記号表（勤務時間帯） '!$D$6:$X$47,21,FALSE))</f>
        <v/>
      </c>
      <c r="AD31" s="521" t="str">
        <f>IF(AD30="","",VLOOKUP(AD30,'シフト記号表（勤務時間帯） '!$D$6:$X$47,21,FALSE))</f>
        <v/>
      </c>
      <c r="AE31" s="521" t="str">
        <f>IF(AE30="","",VLOOKUP(AE30,'シフト記号表（勤務時間帯） '!$D$6:$X$47,21,FALSE))</f>
        <v/>
      </c>
      <c r="AF31" s="521" t="str">
        <f>IF(AF30="","",VLOOKUP(AF30,'シフト記号表（勤務時間帯） '!$D$6:$X$47,21,FALSE))</f>
        <v/>
      </c>
      <c r="AG31" s="521" t="str">
        <f>IF(AG30="","",VLOOKUP(AG30,'シフト記号表（勤務時間帯） '!$D$6:$X$47,21,FALSE))</f>
        <v/>
      </c>
      <c r="AH31" s="523" t="str">
        <f>IF(AH30="","",VLOOKUP(AH30,'シフト記号表（勤務時間帯） '!$D$6:$X$47,21,FALSE))</f>
        <v/>
      </c>
      <c r="AI31" s="522" t="str">
        <f>IF(AI30="","",VLOOKUP(AI30,'シフト記号表（勤務時間帯） '!$D$6:$X$47,21,FALSE))</f>
        <v/>
      </c>
      <c r="AJ31" s="521" t="str">
        <f>IF(AJ30="","",VLOOKUP(AJ30,'シフト記号表（勤務時間帯） '!$D$6:$X$47,21,FALSE))</f>
        <v/>
      </c>
      <c r="AK31" s="521" t="str">
        <f>IF(AK30="","",VLOOKUP(AK30,'シフト記号表（勤務時間帯） '!$D$6:$X$47,21,FALSE))</f>
        <v/>
      </c>
      <c r="AL31" s="521" t="str">
        <f>IF(AL30="","",VLOOKUP(AL30,'シフト記号表（勤務時間帯） '!$D$6:$X$47,21,FALSE))</f>
        <v/>
      </c>
      <c r="AM31" s="521" t="str">
        <f>IF(AM30="","",VLOOKUP(AM30,'シフト記号表（勤務時間帯） '!$D$6:$X$47,21,FALSE))</f>
        <v/>
      </c>
      <c r="AN31" s="521" t="str">
        <f>IF(AN30="","",VLOOKUP(AN30,'シフト記号表（勤務時間帯） '!$D$6:$X$47,21,FALSE))</f>
        <v/>
      </c>
      <c r="AO31" s="523" t="str">
        <f>IF(AO30="","",VLOOKUP(AO30,'シフト記号表（勤務時間帯） '!$D$6:$X$47,21,FALSE))</f>
        <v/>
      </c>
      <c r="AP31" s="522" t="str">
        <f>IF(AP30="","",VLOOKUP(AP30,'シフト記号表（勤務時間帯） '!$D$6:$X$47,21,FALSE))</f>
        <v/>
      </c>
      <c r="AQ31" s="521" t="str">
        <f>IF(AQ30="","",VLOOKUP(AQ30,'シフト記号表（勤務時間帯） '!$D$6:$X$47,21,FALSE))</f>
        <v/>
      </c>
      <c r="AR31" s="521" t="str">
        <f>IF(AR30="","",VLOOKUP(AR30,'シフト記号表（勤務時間帯） '!$D$6:$X$47,21,FALSE))</f>
        <v/>
      </c>
      <c r="AS31" s="521" t="str">
        <f>IF(AS30="","",VLOOKUP(AS30,'シフト記号表（勤務時間帯） '!$D$6:$X$47,21,FALSE))</f>
        <v/>
      </c>
      <c r="AT31" s="521" t="str">
        <f>IF(AT30="","",VLOOKUP(AT30,'シフト記号表（勤務時間帯） '!$D$6:$X$47,21,FALSE))</f>
        <v/>
      </c>
      <c r="AU31" s="521" t="str">
        <f>IF(AU30="","",VLOOKUP(AU30,'シフト記号表（勤務時間帯） '!$D$6:$X$47,21,FALSE))</f>
        <v/>
      </c>
      <c r="AV31" s="523" t="str">
        <f>IF(AV30="","",VLOOKUP(AV30,'シフト記号表（勤務時間帯） '!$D$6:$X$47,21,FALSE))</f>
        <v/>
      </c>
      <c r="AW31" s="522" t="str">
        <f>IF(AW30="","",VLOOKUP(AW30,'シフト記号表（勤務時間帯） '!$D$6:$X$47,21,FALSE))</f>
        <v/>
      </c>
      <c r="AX31" s="521" t="str">
        <f>IF(AX30="","",VLOOKUP(AX30,'シフト記号表（勤務時間帯） '!$D$6:$X$47,21,FALSE))</f>
        <v/>
      </c>
      <c r="AY31" s="521" t="str">
        <f>IF(AY30="","",VLOOKUP(AY30,'シフト記号表（勤務時間帯） '!$D$6:$X$47,21,FALSE))</f>
        <v/>
      </c>
      <c r="AZ31" s="1192">
        <f>IF($BC$3="４週",SUM(U31:AV31),IF($BC$3="暦月",SUM(U31:AY31),""))</f>
        <v>0</v>
      </c>
      <c r="BA31" s="1193"/>
      <c r="BB31" s="1194">
        <f>IF($BC$3="４週",AZ31/4,IF($BC$3="暦月",(AZ31/($BC$8/7)),""))</f>
        <v>0</v>
      </c>
      <c r="BC31" s="1193"/>
      <c r="BD31" s="1186"/>
      <c r="BE31" s="1187"/>
      <c r="BF31" s="1187"/>
      <c r="BG31" s="1187"/>
      <c r="BH31" s="1188"/>
    </row>
    <row r="32" spans="2:60" ht="20.25" customHeight="1">
      <c r="B32" s="544"/>
      <c r="C32" s="1147"/>
      <c r="D32" s="1148"/>
      <c r="E32" s="1149"/>
      <c r="F32" s="543"/>
      <c r="G32" s="542">
        <f>C30</f>
        <v>0</v>
      </c>
      <c r="H32" s="1152"/>
      <c r="I32" s="1159"/>
      <c r="J32" s="1160"/>
      <c r="K32" s="1160"/>
      <c r="L32" s="1161"/>
      <c r="M32" s="1168"/>
      <c r="N32" s="1169"/>
      <c r="O32" s="1170"/>
      <c r="P32" s="552" t="s">
        <v>425</v>
      </c>
      <c r="Q32" s="558"/>
      <c r="R32" s="558"/>
      <c r="S32" s="557"/>
      <c r="T32" s="556"/>
      <c r="U32" s="512" t="str">
        <f>IF(U30="","",VLOOKUP(U30,'シフト記号表（勤務時間帯） '!$D$6:$Z$47,23,FALSE))</f>
        <v/>
      </c>
      <c r="V32" s="511" t="str">
        <f>IF(V30="","",VLOOKUP(V30,'シフト記号表（勤務時間帯） '!$D$6:$Z$47,23,FALSE))</f>
        <v/>
      </c>
      <c r="W32" s="511" t="str">
        <f>IF(W30="","",VLOOKUP(W30,'シフト記号表（勤務時間帯） '!$D$6:$Z$47,23,FALSE))</f>
        <v/>
      </c>
      <c r="X32" s="511" t="str">
        <f>IF(X30="","",VLOOKUP(X30,'シフト記号表（勤務時間帯） '!$D$6:$Z$47,23,FALSE))</f>
        <v/>
      </c>
      <c r="Y32" s="511" t="str">
        <f>IF(Y30="","",VLOOKUP(Y30,'シフト記号表（勤務時間帯） '!$D$6:$Z$47,23,FALSE))</f>
        <v/>
      </c>
      <c r="Z32" s="511" t="str">
        <f>IF(Z30="","",VLOOKUP(Z30,'シフト記号表（勤務時間帯） '!$D$6:$Z$47,23,FALSE))</f>
        <v/>
      </c>
      <c r="AA32" s="513" t="str">
        <f>IF(AA30="","",VLOOKUP(AA30,'シフト記号表（勤務時間帯） '!$D$6:$Z$47,23,FALSE))</f>
        <v/>
      </c>
      <c r="AB32" s="512" t="str">
        <f>IF(AB30="","",VLOOKUP(AB30,'シフト記号表（勤務時間帯） '!$D$6:$Z$47,23,FALSE))</f>
        <v/>
      </c>
      <c r="AC32" s="511" t="str">
        <f>IF(AC30="","",VLOOKUP(AC30,'シフト記号表（勤務時間帯） '!$D$6:$Z$47,23,FALSE))</f>
        <v/>
      </c>
      <c r="AD32" s="511" t="str">
        <f>IF(AD30="","",VLOOKUP(AD30,'シフト記号表（勤務時間帯） '!$D$6:$Z$47,23,FALSE))</f>
        <v/>
      </c>
      <c r="AE32" s="511" t="str">
        <f>IF(AE30="","",VLOOKUP(AE30,'シフト記号表（勤務時間帯） '!$D$6:$Z$47,23,FALSE))</f>
        <v/>
      </c>
      <c r="AF32" s="511" t="str">
        <f>IF(AF30="","",VLOOKUP(AF30,'シフト記号表（勤務時間帯） '!$D$6:$Z$47,23,FALSE))</f>
        <v/>
      </c>
      <c r="AG32" s="511" t="str">
        <f>IF(AG30="","",VLOOKUP(AG30,'シフト記号表（勤務時間帯） '!$D$6:$Z$47,23,FALSE))</f>
        <v/>
      </c>
      <c r="AH32" s="513" t="str">
        <f>IF(AH30="","",VLOOKUP(AH30,'シフト記号表（勤務時間帯） '!$D$6:$Z$47,23,FALSE))</f>
        <v/>
      </c>
      <c r="AI32" s="512" t="str">
        <f>IF(AI30="","",VLOOKUP(AI30,'シフト記号表（勤務時間帯） '!$D$6:$Z$47,23,FALSE))</f>
        <v/>
      </c>
      <c r="AJ32" s="511" t="str">
        <f>IF(AJ30="","",VLOOKUP(AJ30,'シフト記号表（勤務時間帯） '!$D$6:$Z$47,23,FALSE))</f>
        <v/>
      </c>
      <c r="AK32" s="511" t="str">
        <f>IF(AK30="","",VLOOKUP(AK30,'シフト記号表（勤務時間帯） '!$D$6:$Z$47,23,FALSE))</f>
        <v/>
      </c>
      <c r="AL32" s="511" t="str">
        <f>IF(AL30="","",VLOOKUP(AL30,'シフト記号表（勤務時間帯） '!$D$6:$Z$47,23,FALSE))</f>
        <v/>
      </c>
      <c r="AM32" s="511" t="str">
        <f>IF(AM30="","",VLOOKUP(AM30,'シフト記号表（勤務時間帯） '!$D$6:$Z$47,23,FALSE))</f>
        <v/>
      </c>
      <c r="AN32" s="511" t="str">
        <f>IF(AN30="","",VLOOKUP(AN30,'シフト記号表（勤務時間帯） '!$D$6:$Z$47,23,FALSE))</f>
        <v/>
      </c>
      <c r="AO32" s="513" t="str">
        <f>IF(AO30="","",VLOOKUP(AO30,'シフト記号表（勤務時間帯） '!$D$6:$Z$47,23,FALSE))</f>
        <v/>
      </c>
      <c r="AP32" s="512" t="str">
        <f>IF(AP30="","",VLOOKUP(AP30,'シフト記号表（勤務時間帯） '!$D$6:$Z$47,23,FALSE))</f>
        <v/>
      </c>
      <c r="AQ32" s="511" t="str">
        <f>IF(AQ30="","",VLOOKUP(AQ30,'シフト記号表（勤務時間帯） '!$D$6:$Z$47,23,FALSE))</f>
        <v/>
      </c>
      <c r="AR32" s="511" t="str">
        <f>IF(AR30="","",VLOOKUP(AR30,'シフト記号表（勤務時間帯） '!$D$6:$Z$47,23,FALSE))</f>
        <v/>
      </c>
      <c r="AS32" s="511" t="str">
        <f>IF(AS30="","",VLOOKUP(AS30,'シフト記号表（勤務時間帯） '!$D$6:$Z$47,23,FALSE))</f>
        <v/>
      </c>
      <c r="AT32" s="511" t="str">
        <f>IF(AT30="","",VLOOKUP(AT30,'シフト記号表（勤務時間帯） '!$D$6:$Z$47,23,FALSE))</f>
        <v/>
      </c>
      <c r="AU32" s="511" t="str">
        <f>IF(AU30="","",VLOOKUP(AU30,'シフト記号表（勤務時間帯） '!$D$6:$Z$47,23,FALSE))</f>
        <v/>
      </c>
      <c r="AV32" s="513" t="str">
        <f>IF(AV30="","",VLOOKUP(AV30,'シフト記号表（勤務時間帯） '!$D$6:$Z$47,23,FALSE))</f>
        <v/>
      </c>
      <c r="AW32" s="512" t="str">
        <f>IF(AW30="","",VLOOKUP(AW30,'シフト記号表（勤務時間帯） '!$D$6:$Z$47,23,FALSE))</f>
        <v/>
      </c>
      <c r="AX32" s="511" t="str">
        <f>IF(AX30="","",VLOOKUP(AX30,'シフト記号表（勤務時間帯） '!$D$6:$Z$47,23,FALSE))</f>
        <v/>
      </c>
      <c r="AY32" s="511" t="str">
        <f>IF(AY30="","",VLOOKUP(AY30,'シフト記号表（勤務時間帯） '!$D$6:$Z$47,23,FALSE))</f>
        <v/>
      </c>
      <c r="AZ32" s="1195">
        <f>IF($BC$3="４週",SUM(U32:AV32),IF($BC$3="暦月",SUM(U32:AY32),""))</f>
        <v>0</v>
      </c>
      <c r="BA32" s="1196"/>
      <c r="BB32" s="1197">
        <f>IF($BC$3="４週",AZ32/4,IF($BC$3="暦月",(AZ32/($BC$8/7)),""))</f>
        <v>0</v>
      </c>
      <c r="BC32" s="1196"/>
      <c r="BD32" s="1189"/>
      <c r="BE32" s="1190"/>
      <c r="BF32" s="1190"/>
      <c r="BG32" s="1190"/>
      <c r="BH32" s="1191"/>
    </row>
    <row r="33" spans="2:60" ht="20.25" customHeight="1">
      <c r="B33" s="537"/>
      <c r="C33" s="1141"/>
      <c r="D33" s="1142"/>
      <c r="E33" s="1143"/>
      <c r="F33" s="529"/>
      <c r="G33" s="528"/>
      <c r="H33" s="1205"/>
      <c r="I33" s="1153"/>
      <c r="J33" s="1154"/>
      <c r="K33" s="1154"/>
      <c r="L33" s="1155"/>
      <c r="M33" s="1162"/>
      <c r="N33" s="1163"/>
      <c r="O33" s="1164"/>
      <c r="P33" s="548" t="s">
        <v>427</v>
      </c>
      <c r="Q33" s="555"/>
      <c r="R33" s="555"/>
      <c r="S33" s="554"/>
      <c r="T33" s="553"/>
      <c r="U33" s="531"/>
      <c r="V33" s="530"/>
      <c r="W33" s="530"/>
      <c r="X33" s="530"/>
      <c r="Y33" s="530"/>
      <c r="Z33" s="530"/>
      <c r="AA33" s="532"/>
      <c r="AB33" s="531"/>
      <c r="AC33" s="530"/>
      <c r="AD33" s="530"/>
      <c r="AE33" s="530"/>
      <c r="AF33" s="530"/>
      <c r="AG33" s="530"/>
      <c r="AH33" s="532"/>
      <c r="AI33" s="531"/>
      <c r="AJ33" s="530"/>
      <c r="AK33" s="530"/>
      <c r="AL33" s="530"/>
      <c r="AM33" s="530"/>
      <c r="AN33" s="530"/>
      <c r="AO33" s="532"/>
      <c r="AP33" s="531"/>
      <c r="AQ33" s="530"/>
      <c r="AR33" s="530"/>
      <c r="AS33" s="530"/>
      <c r="AT33" s="530"/>
      <c r="AU33" s="530"/>
      <c r="AV33" s="532"/>
      <c r="AW33" s="531"/>
      <c r="AX33" s="530"/>
      <c r="AY33" s="530"/>
      <c r="AZ33" s="1171"/>
      <c r="BA33" s="1172"/>
      <c r="BB33" s="1201"/>
      <c r="BC33" s="1172"/>
      <c r="BD33" s="1183"/>
      <c r="BE33" s="1184"/>
      <c r="BF33" s="1184"/>
      <c r="BG33" s="1184"/>
      <c r="BH33" s="1185"/>
    </row>
    <row r="34" spans="2:60" ht="20.25" customHeight="1">
      <c r="B34" s="520">
        <f>B31+1</f>
        <v>5</v>
      </c>
      <c r="C34" s="1144"/>
      <c r="D34" s="1145"/>
      <c r="E34" s="1146"/>
      <c r="F34" s="529">
        <f>C33</f>
        <v>0</v>
      </c>
      <c r="G34" s="528"/>
      <c r="H34" s="1151"/>
      <c r="I34" s="1156"/>
      <c r="J34" s="1157"/>
      <c r="K34" s="1157"/>
      <c r="L34" s="1158"/>
      <c r="M34" s="1165"/>
      <c r="N34" s="1166"/>
      <c r="O34" s="1167"/>
      <c r="P34" s="527" t="s">
        <v>426</v>
      </c>
      <c r="Q34" s="526"/>
      <c r="R34" s="526"/>
      <c r="S34" s="525"/>
      <c r="T34" s="524"/>
      <c r="U34" s="522" t="str">
        <f>IF(U33="","",VLOOKUP(U33,'シフト記号表（勤務時間帯） '!$D$6:$X$47,21,FALSE))</f>
        <v/>
      </c>
      <c r="V34" s="521" t="str">
        <f>IF(V33="","",VLOOKUP(V33,'シフト記号表（勤務時間帯） '!$D$6:$X$47,21,FALSE))</f>
        <v/>
      </c>
      <c r="W34" s="521" t="str">
        <f>IF(W33="","",VLOOKUP(W33,'シフト記号表（勤務時間帯） '!$D$6:$X$47,21,FALSE))</f>
        <v/>
      </c>
      <c r="X34" s="521" t="str">
        <f>IF(X33="","",VLOOKUP(X33,'シフト記号表（勤務時間帯） '!$D$6:$X$47,21,FALSE))</f>
        <v/>
      </c>
      <c r="Y34" s="521" t="str">
        <f>IF(Y33="","",VLOOKUP(Y33,'シフト記号表（勤務時間帯） '!$D$6:$X$47,21,FALSE))</f>
        <v/>
      </c>
      <c r="Z34" s="521" t="str">
        <f>IF(Z33="","",VLOOKUP(Z33,'シフト記号表（勤務時間帯） '!$D$6:$X$47,21,FALSE))</f>
        <v/>
      </c>
      <c r="AA34" s="523" t="str">
        <f>IF(AA33="","",VLOOKUP(AA33,'シフト記号表（勤務時間帯） '!$D$6:$X$47,21,FALSE))</f>
        <v/>
      </c>
      <c r="AB34" s="522" t="str">
        <f>IF(AB33="","",VLOOKUP(AB33,'シフト記号表（勤務時間帯） '!$D$6:$X$47,21,FALSE))</f>
        <v/>
      </c>
      <c r="AC34" s="521" t="str">
        <f>IF(AC33="","",VLOOKUP(AC33,'シフト記号表（勤務時間帯） '!$D$6:$X$47,21,FALSE))</f>
        <v/>
      </c>
      <c r="AD34" s="521" t="str">
        <f>IF(AD33="","",VLOOKUP(AD33,'シフト記号表（勤務時間帯） '!$D$6:$X$47,21,FALSE))</f>
        <v/>
      </c>
      <c r="AE34" s="521" t="str">
        <f>IF(AE33="","",VLOOKUP(AE33,'シフト記号表（勤務時間帯） '!$D$6:$X$47,21,FALSE))</f>
        <v/>
      </c>
      <c r="AF34" s="521" t="str">
        <f>IF(AF33="","",VLOOKUP(AF33,'シフト記号表（勤務時間帯） '!$D$6:$X$47,21,FALSE))</f>
        <v/>
      </c>
      <c r="AG34" s="521" t="str">
        <f>IF(AG33="","",VLOOKUP(AG33,'シフト記号表（勤務時間帯） '!$D$6:$X$47,21,FALSE))</f>
        <v/>
      </c>
      <c r="AH34" s="523" t="str">
        <f>IF(AH33="","",VLOOKUP(AH33,'シフト記号表（勤務時間帯） '!$D$6:$X$47,21,FALSE))</f>
        <v/>
      </c>
      <c r="AI34" s="522" t="str">
        <f>IF(AI33="","",VLOOKUP(AI33,'シフト記号表（勤務時間帯） '!$D$6:$X$47,21,FALSE))</f>
        <v/>
      </c>
      <c r="AJ34" s="521" t="str">
        <f>IF(AJ33="","",VLOOKUP(AJ33,'シフト記号表（勤務時間帯） '!$D$6:$X$47,21,FALSE))</f>
        <v/>
      </c>
      <c r="AK34" s="521" t="str">
        <f>IF(AK33="","",VLOOKUP(AK33,'シフト記号表（勤務時間帯） '!$D$6:$X$47,21,FALSE))</f>
        <v/>
      </c>
      <c r="AL34" s="521" t="str">
        <f>IF(AL33="","",VLOOKUP(AL33,'シフト記号表（勤務時間帯） '!$D$6:$X$47,21,FALSE))</f>
        <v/>
      </c>
      <c r="AM34" s="521" t="str">
        <f>IF(AM33="","",VLOOKUP(AM33,'シフト記号表（勤務時間帯） '!$D$6:$X$47,21,FALSE))</f>
        <v/>
      </c>
      <c r="AN34" s="521" t="str">
        <f>IF(AN33="","",VLOOKUP(AN33,'シフト記号表（勤務時間帯） '!$D$6:$X$47,21,FALSE))</f>
        <v/>
      </c>
      <c r="AO34" s="523" t="str">
        <f>IF(AO33="","",VLOOKUP(AO33,'シフト記号表（勤務時間帯） '!$D$6:$X$47,21,FALSE))</f>
        <v/>
      </c>
      <c r="AP34" s="522" t="str">
        <f>IF(AP33="","",VLOOKUP(AP33,'シフト記号表（勤務時間帯） '!$D$6:$X$47,21,FALSE))</f>
        <v/>
      </c>
      <c r="AQ34" s="521" t="str">
        <f>IF(AQ33="","",VLOOKUP(AQ33,'シフト記号表（勤務時間帯） '!$D$6:$X$47,21,FALSE))</f>
        <v/>
      </c>
      <c r="AR34" s="521" t="str">
        <f>IF(AR33="","",VLOOKUP(AR33,'シフト記号表（勤務時間帯） '!$D$6:$X$47,21,FALSE))</f>
        <v/>
      </c>
      <c r="AS34" s="521" t="str">
        <f>IF(AS33="","",VLOOKUP(AS33,'シフト記号表（勤務時間帯） '!$D$6:$X$47,21,FALSE))</f>
        <v/>
      </c>
      <c r="AT34" s="521" t="str">
        <f>IF(AT33="","",VLOOKUP(AT33,'シフト記号表（勤務時間帯） '!$D$6:$X$47,21,FALSE))</f>
        <v/>
      </c>
      <c r="AU34" s="521" t="str">
        <f>IF(AU33="","",VLOOKUP(AU33,'シフト記号表（勤務時間帯） '!$D$6:$X$47,21,FALSE))</f>
        <v/>
      </c>
      <c r="AV34" s="523" t="str">
        <f>IF(AV33="","",VLOOKUP(AV33,'シフト記号表（勤務時間帯） '!$D$6:$X$47,21,FALSE))</f>
        <v/>
      </c>
      <c r="AW34" s="522" t="str">
        <f>IF(AW33="","",VLOOKUP(AW33,'シフト記号表（勤務時間帯） '!$D$6:$X$47,21,FALSE))</f>
        <v/>
      </c>
      <c r="AX34" s="521" t="str">
        <f>IF(AX33="","",VLOOKUP(AX33,'シフト記号表（勤務時間帯） '!$D$6:$X$47,21,FALSE))</f>
        <v/>
      </c>
      <c r="AY34" s="521" t="str">
        <f>IF(AY33="","",VLOOKUP(AY33,'シフト記号表（勤務時間帯） '!$D$6:$X$47,21,FALSE))</f>
        <v/>
      </c>
      <c r="AZ34" s="1192">
        <f>IF($BC$3="４週",SUM(U34:AV34),IF($BC$3="暦月",SUM(U34:AY34),""))</f>
        <v>0</v>
      </c>
      <c r="BA34" s="1193"/>
      <c r="BB34" s="1194">
        <f>IF($BC$3="４週",AZ34/4,IF($BC$3="暦月",(AZ34/($BC$8/7)),""))</f>
        <v>0</v>
      </c>
      <c r="BC34" s="1193"/>
      <c r="BD34" s="1186"/>
      <c r="BE34" s="1187"/>
      <c r="BF34" s="1187"/>
      <c r="BG34" s="1187"/>
      <c r="BH34" s="1188"/>
    </row>
    <row r="35" spans="2:60" ht="20.25" customHeight="1">
      <c r="B35" s="544"/>
      <c r="C35" s="1147"/>
      <c r="D35" s="1148"/>
      <c r="E35" s="1149"/>
      <c r="F35" s="543"/>
      <c r="G35" s="542">
        <f>C33</f>
        <v>0</v>
      </c>
      <c r="H35" s="1152"/>
      <c r="I35" s="1159"/>
      <c r="J35" s="1160"/>
      <c r="K35" s="1160"/>
      <c r="L35" s="1161"/>
      <c r="M35" s="1168"/>
      <c r="N35" s="1169"/>
      <c r="O35" s="1170"/>
      <c r="P35" s="552" t="s">
        <v>425</v>
      </c>
      <c r="Q35" s="551"/>
      <c r="R35" s="551"/>
      <c r="S35" s="550"/>
      <c r="T35" s="549"/>
      <c r="U35" s="512" t="str">
        <f>IF(U33="","",VLOOKUP(U33,'シフト記号表（勤務時間帯） '!$D$6:$Z$47,23,FALSE))</f>
        <v/>
      </c>
      <c r="V35" s="511" t="str">
        <f>IF(V33="","",VLOOKUP(V33,'シフト記号表（勤務時間帯） '!$D$6:$Z$47,23,FALSE))</f>
        <v/>
      </c>
      <c r="W35" s="511" t="str">
        <f>IF(W33="","",VLOOKUP(W33,'シフト記号表（勤務時間帯） '!$D$6:$Z$47,23,FALSE))</f>
        <v/>
      </c>
      <c r="X35" s="511" t="str">
        <f>IF(X33="","",VLOOKUP(X33,'シフト記号表（勤務時間帯） '!$D$6:$Z$47,23,FALSE))</f>
        <v/>
      </c>
      <c r="Y35" s="511" t="str">
        <f>IF(Y33="","",VLOOKUP(Y33,'シフト記号表（勤務時間帯） '!$D$6:$Z$47,23,FALSE))</f>
        <v/>
      </c>
      <c r="Z35" s="511" t="str">
        <f>IF(Z33="","",VLOOKUP(Z33,'シフト記号表（勤務時間帯） '!$D$6:$Z$47,23,FALSE))</f>
        <v/>
      </c>
      <c r="AA35" s="513" t="str">
        <f>IF(AA33="","",VLOOKUP(AA33,'シフト記号表（勤務時間帯） '!$D$6:$Z$47,23,FALSE))</f>
        <v/>
      </c>
      <c r="AB35" s="512" t="str">
        <f>IF(AB33="","",VLOOKUP(AB33,'シフト記号表（勤務時間帯） '!$D$6:$Z$47,23,FALSE))</f>
        <v/>
      </c>
      <c r="AC35" s="511" t="str">
        <f>IF(AC33="","",VLOOKUP(AC33,'シフト記号表（勤務時間帯） '!$D$6:$Z$47,23,FALSE))</f>
        <v/>
      </c>
      <c r="AD35" s="511" t="str">
        <f>IF(AD33="","",VLOOKUP(AD33,'シフト記号表（勤務時間帯） '!$D$6:$Z$47,23,FALSE))</f>
        <v/>
      </c>
      <c r="AE35" s="511" t="str">
        <f>IF(AE33="","",VLOOKUP(AE33,'シフト記号表（勤務時間帯） '!$D$6:$Z$47,23,FALSE))</f>
        <v/>
      </c>
      <c r="AF35" s="511" t="str">
        <f>IF(AF33="","",VLOOKUP(AF33,'シフト記号表（勤務時間帯） '!$D$6:$Z$47,23,FALSE))</f>
        <v/>
      </c>
      <c r="AG35" s="511" t="str">
        <f>IF(AG33="","",VLOOKUP(AG33,'シフト記号表（勤務時間帯） '!$D$6:$Z$47,23,FALSE))</f>
        <v/>
      </c>
      <c r="AH35" s="513" t="str">
        <f>IF(AH33="","",VLOOKUP(AH33,'シフト記号表（勤務時間帯） '!$D$6:$Z$47,23,FALSE))</f>
        <v/>
      </c>
      <c r="AI35" s="512" t="str">
        <f>IF(AI33="","",VLOOKUP(AI33,'シフト記号表（勤務時間帯） '!$D$6:$Z$47,23,FALSE))</f>
        <v/>
      </c>
      <c r="AJ35" s="511" t="str">
        <f>IF(AJ33="","",VLOOKUP(AJ33,'シフト記号表（勤務時間帯） '!$D$6:$Z$47,23,FALSE))</f>
        <v/>
      </c>
      <c r="AK35" s="511" t="str">
        <f>IF(AK33="","",VLOOKUP(AK33,'シフト記号表（勤務時間帯） '!$D$6:$Z$47,23,FALSE))</f>
        <v/>
      </c>
      <c r="AL35" s="511" t="str">
        <f>IF(AL33="","",VLOOKUP(AL33,'シフト記号表（勤務時間帯） '!$D$6:$Z$47,23,FALSE))</f>
        <v/>
      </c>
      <c r="AM35" s="511" t="str">
        <f>IF(AM33="","",VLOOKUP(AM33,'シフト記号表（勤務時間帯） '!$D$6:$Z$47,23,FALSE))</f>
        <v/>
      </c>
      <c r="AN35" s="511" t="str">
        <f>IF(AN33="","",VLOOKUP(AN33,'シフト記号表（勤務時間帯） '!$D$6:$Z$47,23,FALSE))</f>
        <v/>
      </c>
      <c r="AO35" s="513" t="str">
        <f>IF(AO33="","",VLOOKUP(AO33,'シフト記号表（勤務時間帯） '!$D$6:$Z$47,23,FALSE))</f>
        <v/>
      </c>
      <c r="AP35" s="512" t="str">
        <f>IF(AP33="","",VLOOKUP(AP33,'シフト記号表（勤務時間帯） '!$D$6:$Z$47,23,FALSE))</f>
        <v/>
      </c>
      <c r="AQ35" s="511" t="str">
        <f>IF(AQ33="","",VLOOKUP(AQ33,'シフト記号表（勤務時間帯） '!$D$6:$Z$47,23,FALSE))</f>
        <v/>
      </c>
      <c r="AR35" s="511" t="str">
        <f>IF(AR33="","",VLOOKUP(AR33,'シフト記号表（勤務時間帯） '!$D$6:$Z$47,23,FALSE))</f>
        <v/>
      </c>
      <c r="AS35" s="511" t="str">
        <f>IF(AS33="","",VLOOKUP(AS33,'シフト記号表（勤務時間帯） '!$D$6:$Z$47,23,FALSE))</f>
        <v/>
      </c>
      <c r="AT35" s="511" t="str">
        <f>IF(AT33="","",VLOOKUP(AT33,'シフト記号表（勤務時間帯） '!$D$6:$Z$47,23,FALSE))</f>
        <v/>
      </c>
      <c r="AU35" s="511" t="str">
        <f>IF(AU33="","",VLOOKUP(AU33,'シフト記号表（勤務時間帯） '!$D$6:$Z$47,23,FALSE))</f>
        <v/>
      </c>
      <c r="AV35" s="513" t="str">
        <f>IF(AV33="","",VLOOKUP(AV33,'シフト記号表（勤務時間帯） '!$D$6:$Z$47,23,FALSE))</f>
        <v/>
      </c>
      <c r="AW35" s="512" t="str">
        <f>IF(AW33="","",VLOOKUP(AW33,'シフト記号表（勤務時間帯） '!$D$6:$Z$47,23,FALSE))</f>
        <v/>
      </c>
      <c r="AX35" s="511" t="str">
        <f>IF(AX33="","",VLOOKUP(AX33,'シフト記号表（勤務時間帯） '!$D$6:$Z$47,23,FALSE))</f>
        <v/>
      </c>
      <c r="AY35" s="511" t="str">
        <f>IF(AY33="","",VLOOKUP(AY33,'シフト記号表（勤務時間帯） '!$D$6:$Z$47,23,FALSE))</f>
        <v/>
      </c>
      <c r="AZ35" s="1195">
        <f>IF($BC$3="４週",SUM(U35:AV35),IF($BC$3="暦月",SUM(U35:AY35),""))</f>
        <v>0</v>
      </c>
      <c r="BA35" s="1196"/>
      <c r="BB35" s="1197">
        <f>IF($BC$3="４週",AZ35/4,IF($BC$3="暦月",(AZ35/($BC$8/7)),""))</f>
        <v>0</v>
      </c>
      <c r="BC35" s="1196"/>
      <c r="BD35" s="1189"/>
      <c r="BE35" s="1190"/>
      <c r="BF35" s="1190"/>
      <c r="BG35" s="1190"/>
      <c r="BH35" s="1191"/>
    </row>
    <row r="36" spans="2:60" ht="20.25" customHeight="1">
      <c r="B36" s="537"/>
      <c r="C36" s="1141"/>
      <c r="D36" s="1142"/>
      <c r="E36" s="1143"/>
      <c r="F36" s="529"/>
      <c r="G36" s="528"/>
      <c r="H36" s="1205"/>
      <c r="I36" s="1153"/>
      <c r="J36" s="1154"/>
      <c r="K36" s="1154"/>
      <c r="L36" s="1155"/>
      <c r="M36" s="1162"/>
      <c r="N36" s="1163"/>
      <c r="O36" s="1164"/>
      <c r="P36" s="548" t="s">
        <v>427</v>
      </c>
      <c r="Q36" s="547"/>
      <c r="R36" s="547"/>
      <c r="S36" s="546"/>
      <c r="T36" s="545"/>
      <c r="U36" s="531"/>
      <c r="V36" s="530"/>
      <c r="W36" s="530"/>
      <c r="X36" s="530"/>
      <c r="Y36" s="530"/>
      <c r="Z36" s="530"/>
      <c r="AA36" s="532"/>
      <c r="AB36" s="531"/>
      <c r="AC36" s="530"/>
      <c r="AD36" s="530"/>
      <c r="AE36" s="530"/>
      <c r="AF36" s="530"/>
      <c r="AG36" s="530"/>
      <c r="AH36" s="532"/>
      <c r="AI36" s="531"/>
      <c r="AJ36" s="530"/>
      <c r="AK36" s="530"/>
      <c r="AL36" s="530"/>
      <c r="AM36" s="530"/>
      <c r="AN36" s="530"/>
      <c r="AO36" s="532"/>
      <c r="AP36" s="531"/>
      <c r="AQ36" s="530"/>
      <c r="AR36" s="530"/>
      <c r="AS36" s="530"/>
      <c r="AT36" s="530"/>
      <c r="AU36" s="530"/>
      <c r="AV36" s="532"/>
      <c r="AW36" s="531"/>
      <c r="AX36" s="530"/>
      <c r="AY36" s="530"/>
      <c r="AZ36" s="1171"/>
      <c r="BA36" s="1172"/>
      <c r="BB36" s="1201"/>
      <c r="BC36" s="1172"/>
      <c r="BD36" s="1183"/>
      <c r="BE36" s="1184"/>
      <c r="BF36" s="1184"/>
      <c r="BG36" s="1184"/>
      <c r="BH36" s="1185"/>
    </row>
    <row r="37" spans="2:60" ht="20.25" customHeight="1">
      <c r="B37" s="520">
        <f>B34+1</f>
        <v>6</v>
      </c>
      <c r="C37" s="1144"/>
      <c r="D37" s="1145"/>
      <c r="E37" s="1146"/>
      <c r="F37" s="529">
        <f>C36</f>
        <v>0</v>
      </c>
      <c r="G37" s="528"/>
      <c r="H37" s="1151"/>
      <c r="I37" s="1156"/>
      <c r="J37" s="1157"/>
      <c r="K37" s="1157"/>
      <c r="L37" s="1158"/>
      <c r="M37" s="1165"/>
      <c r="N37" s="1166"/>
      <c r="O37" s="1167"/>
      <c r="P37" s="527" t="s">
        <v>426</v>
      </c>
      <c r="Q37" s="526"/>
      <c r="R37" s="526"/>
      <c r="S37" s="525"/>
      <c r="T37" s="524"/>
      <c r="U37" s="522" t="str">
        <f>IF(U36="","",VLOOKUP(U36,'シフト記号表（勤務時間帯） '!$D$6:$X$47,21,FALSE))</f>
        <v/>
      </c>
      <c r="V37" s="521" t="str">
        <f>IF(V36="","",VLOOKUP(V36,'シフト記号表（勤務時間帯） '!$D$6:$X$47,21,FALSE))</f>
        <v/>
      </c>
      <c r="W37" s="521" t="str">
        <f>IF(W36="","",VLOOKUP(W36,'シフト記号表（勤務時間帯） '!$D$6:$X$47,21,FALSE))</f>
        <v/>
      </c>
      <c r="X37" s="521" t="str">
        <f>IF(X36="","",VLOOKUP(X36,'シフト記号表（勤務時間帯） '!$D$6:$X$47,21,FALSE))</f>
        <v/>
      </c>
      <c r="Y37" s="521" t="str">
        <f>IF(Y36="","",VLOOKUP(Y36,'シフト記号表（勤務時間帯） '!$D$6:$X$47,21,FALSE))</f>
        <v/>
      </c>
      <c r="Z37" s="521" t="str">
        <f>IF(Z36="","",VLOOKUP(Z36,'シフト記号表（勤務時間帯） '!$D$6:$X$47,21,FALSE))</f>
        <v/>
      </c>
      <c r="AA37" s="523" t="str">
        <f>IF(AA36="","",VLOOKUP(AA36,'シフト記号表（勤務時間帯） '!$D$6:$X$47,21,FALSE))</f>
        <v/>
      </c>
      <c r="AB37" s="522" t="str">
        <f>IF(AB36="","",VLOOKUP(AB36,'シフト記号表（勤務時間帯） '!$D$6:$X$47,21,FALSE))</f>
        <v/>
      </c>
      <c r="AC37" s="521" t="str">
        <f>IF(AC36="","",VLOOKUP(AC36,'シフト記号表（勤務時間帯） '!$D$6:$X$47,21,FALSE))</f>
        <v/>
      </c>
      <c r="AD37" s="521" t="str">
        <f>IF(AD36="","",VLOOKUP(AD36,'シフト記号表（勤務時間帯） '!$D$6:$X$47,21,FALSE))</f>
        <v/>
      </c>
      <c r="AE37" s="521" t="str">
        <f>IF(AE36="","",VLOOKUP(AE36,'シフト記号表（勤務時間帯） '!$D$6:$X$47,21,FALSE))</f>
        <v/>
      </c>
      <c r="AF37" s="521" t="str">
        <f>IF(AF36="","",VLOOKUP(AF36,'シフト記号表（勤務時間帯） '!$D$6:$X$47,21,FALSE))</f>
        <v/>
      </c>
      <c r="AG37" s="521" t="str">
        <f>IF(AG36="","",VLOOKUP(AG36,'シフト記号表（勤務時間帯） '!$D$6:$X$47,21,FALSE))</f>
        <v/>
      </c>
      <c r="AH37" s="523" t="str">
        <f>IF(AH36="","",VLOOKUP(AH36,'シフト記号表（勤務時間帯） '!$D$6:$X$47,21,FALSE))</f>
        <v/>
      </c>
      <c r="AI37" s="522" t="str">
        <f>IF(AI36="","",VLOOKUP(AI36,'シフト記号表（勤務時間帯） '!$D$6:$X$47,21,FALSE))</f>
        <v/>
      </c>
      <c r="AJ37" s="521" t="str">
        <f>IF(AJ36="","",VLOOKUP(AJ36,'シフト記号表（勤務時間帯） '!$D$6:$X$47,21,FALSE))</f>
        <v/>
      </c>
      <c r="AK37" s="521" t="str">
        <f>IF(AK36="","",VLOOKUP(AK36,'シフト記号表（勤務時間帯） '!$D$6:$X$47,21,FALSE))</f>
        <v/>
      </c>
      <c r="AL37" s="521" t="str">
        <f>IF(AL36="","",VLOOKUP(AL36,'シフト記号表（勤務時間帯） '!$D$6:$X$47,21,FALSE))</f>
        <v/>
      </c>
      <c r="AM37" s="521" t="str">
        <f>IF(AM36="","",VLOOKUP(AM36,'シフト記号表（勤務時間帯） '!$D$6:$X$47,21,FALSE))</f>
        <v/>
      </c>
      <c r="AN37" s="521" t="str">
        <f>IF(AN36="","",VLOOKUP(AN36,'シフト記号表（勤務時間帯） '!$D$6:$X$47,21,FALSE))</f>
        <v/>
      </c>
      <c r="AO37" s="523" t="str">
        <f>IF(AO36="","",VLOOKUP(AO36,'シフト記号表（勤務時間帯） '!$D$6:$X$47,21,FALSE))</f>
        <v/>
      </c>
      <c r="AP37" s="522" t="str">
        <f>IF(AP36="","",VLOOKUP(AP36,'シフト記号表（勤務時間帯） '!$D$6:$X$47,21,FALSE))</f>
        <v/>
      </c>
      <c r="AQ37" s="521" t="str">
        <f>IF(AQ36="","",VLOOKUP(AQ36,'シフト記号表（勤務時間帯） '!$D$6:$X$47,21,FALSE))</f>
        <v/>
      </c>
      <c r="AR37" s="521" t="str">
        <f>IF(AR36="","",VLOOKUP(AR36,'シフト記号表（勤務時間帯） '!$D$6:$X$47,21,FALSE))</f>
        <v/>
      </c>
      <c r="AS37" s="521" t="str">
        <f>IF(AS36="","",VLOOKUP(AS36,'シフト記号表（勤務時間帯） '!$D$6:$X$47,21,FALSE))</f>
        <v/>
      </c>
      <c r="AT37" s="521" t="str">
        <f>IF(AT36="","",VLOOKUP(AT36,'シフト記号表（勤務時間帯） '!$D$6:$X$47,21,FALSE))</f>
        <v/>
      </c>
      <c r="AU37" s="521" t="str">
        <f>IF(AU36="","",VLOOKUP(AU36,'シフト記号表（勤務時間帯） '!$D$6:$X$47,21,FALSE))</f>
        <v/>
      </c>
      <c r="AV37" s="523" t="str">
        <f>IF(AV36="","",VLOOKUP(AV36,'シフト記号表（勤務時間帯） '!$D$6:$X$47,21,FALSE))</f>
        <v/>
      </c>
      <c r="AW37" s="522" t="str">
        <f>IF(AW36="","",VLOOKUP(AW36,'シフト記号表（勤務時間帯） '!$D$6:$X$47,21,FALSE))</f>
        <v/>
      </c>
      <c r="AX37" s="521" t="str">
        <f>IF(AX36="","",VLOOKUP(AX36,'シフト記号表（勤務時間帯） '!$D$6:$X$47,21,FALSE))</f>
        <v/>
      </c>
      <c r="AY37" s="521" t="str">
        <f>IF(AY36="","",VLOOKUP(AY36,'シフト記号表（勤務時間帯） '!$D$6:$X$47,21,FALSE))</f>
        <v/>
      </c>
      <c r="AZ37" s="1192">
        <f>IF($BC$3="４週",SUM(U37:AV37),IF($BC$3="暦月",SUM(U37:AY37),""))</f>
        <v>0</v>
      </c>
      <c r="BA37" s="1193"/>
      <c r="BB37" s="1194">
        <f>IF($BC$3="４週",AZ37/4,IF($BC$3="暦月",(AZ37/($BC$8/7)),""))</f>
        <v>0</v>
      </c>
      <c r="BC37" s="1193"/>
      <c r="BD37" s="1186"/>
      <c r="BE37" s="1187"/>
      <c r="BF37" s="1187"/>
      <c r="BG37" s="1187"/>
      <c r="BH37" s="1188"/>
    </row>
    <row r="38" spans="2:60" ht="20.25" customHeight="1">
      <c r="B38" s="544"/>
      <c r="C38" s="1147"/>
      <c r="D38" s="1148"/>
      <c r="E38" s="1149"/>
      <c r="F38" s="543"/>
      <c r="G38" s="542">
        <f>C36</f>
        <v>0</v>
      </c>
      <c r="H38" s="1152"/>
      <c r="I38" s="1159"/>
      <c r="J38" s="1160"/>
      <c r="K38" s="1160"/>
      <c r="L38" s="1161"/>
      <c r="M38" s="1168"/>
      <c r="N38" s="1169"/>
      <c r="O38" s="1170"/>
      <c r="P38" s="552" t="s">
        <v>425</v>
      </c>
      <c r="Q38" s="558"/>
      <c r="R38" s="558"/>
      <c r="S38" s="557"/>
      <c r="T38" s="556"/>
      <c r="U38" s="512" t="str">
        <f>IF(U36="","",VLOOKUP(U36,'シフト記号表（勤務時間帯） '!$D$6:$Z$47,23,FALSE))</f>
        <v/>
      </c>
      <c r="V38" s="511" t="str">
        <f>IF(V36="","",VLOOKUP(V36,'シフト記号表（勤務時間帯） '!$D$6:$Z$47,23,FALSE))</f>
        <v/>
      </c>
      <c r="W38" s="511" t="str">
        <f>IF(W36="","",VLOOKUP(W36,'シフト記号表（勤務時間帯） '!$D$6:$Z$47,23,FALSE))</f>
        <v/>
      </c>
      <c r="X38" s="511" t="str">
        <f>IF(X36="","",VLOOKUP(X36,'シフト記号表（勤務時間帯） '!$D$6:$Z$47,23,FALSE))</f>
        <v/>
      </c>
      <c r="Y38" s="511" t="str">
        <f>IF(Y36="","",VLOOKUP(Y36,'シフト記号表（勤務時間帯） '!$D$6:$Z$47,23,FALSE))</f>
        <v/>
      </c>
      <c r="Z38" s="511" t="str">
        <f>IF(Z36="","",VLOOKUP(Z36,'シフト記号表（勤務時間帯） '!$D$6:$Z$47,23,FALSE))</f>
        <v/>
      </c>
      <c r="AA38" s="513" t="str">
        <f>IF(AA36="","",VLOOKUP(AA36,'シフト記号表（勤務時間帯） '!$D$6:$Z$47,23,FALSE))</f>
        <v/>
      </c>
      <c r="AB38" s="512" t="str">
        <f>IF(AB36="","",VLOOKUP(AB36,'シフト記号表（勤務時間帯） '!$D$6:$Z$47,23,FALSE))</f>
        <v/>
      </c>
      <c r="AC38" s="511" t="str">
        <f>IF(AC36="","",VLOOKUP(AC36,'シフト記号表（勤務時間帯） '!$D$6:$Z$47,23,FALSE))</f>
        <v/>
      </c>
      <c r="AD38" s="511" t="str">
        <f>IF(AD36="","",VLOOKUP(AD36,'シフト記号表（勤務時間帯） '!$D$6:$Z$47,23,FALSE))</f>
        <v/>
      </c>
      <c r="AE38" s="511" t="str">
        <f>IF(AE36="","",VLOOKUP(AE36,'シフト記号表（勤務時間帯） '!$D$6:$Z$47,23,FALSE))</f>
        <v/>
      </c>
      <c r="AF38" s="511" t="str">
        <f>IF(AF36="","",VLOOKUP(AF36,'シフト記号表（勤務時間帯） '!$D$6:$Z$47,23,FALSE))</f>
        <v/>
      </c>
      <c r="AG38" s="511" t="str">
        <f>IF(AG36="","",VLOOKUP(AG36,'シフト記号表（勤務時間帯） '!$D$6:$Z$47,23,FALSE))</f>
        <v/>
      </c>
      <c r="AH38" s="513" t="str">
        <f>IF(AH36="","",VLOOKUP(AH36,'シフト記号表（勤務時間帯） '!$D$6:$Z$47,23,FALSE))</f>
        <v/>
      </c>
      <c r="AI38" s="512" t="str">
        <f>IF(AI36="","",VLOOKUP(AI36,'シフト記号表（勤務時間帯） '!$D$6:$Z$47,23,FALSE))</f>
        <v/>
      </c>
      <c r="AJ38" s="511" t="str">
        <f>IF(AJ36="","",VLOOKUP(AJ36,'シフト記号表（勤務時間帯） '!$D$6:$Z$47,23,FALSE))</f>
        <v/>
      </c>
      <c r="AK38" s="511" t="str">
        <f>IF(AK36="","",VLOOKUP(AK36,'シフト記号表（勤務時間帯） '!$D$6:$Z$47,23,FALSE))</f>
        <v/>
      </c>
      <c r="AL38" s="511" t="str">
        <f>IF(AL36="","",VLOOKUP(AL36,'シフト記号表（勤務時間帯） '!$D$6:$Z$47,23,FALSE))</f>
        <v/>
      </c>
      <c r="AM38" s="511" t="str">
        <f>IF(AM36="","",VLOOKUP(AM36,'シフト記号表（勤務時間帯） '!$D$6:$Z$47,23,FALSE))</f>
        <v/>
      </c>
      <c r="AN38" s="511" t="str">
        <f>IF(AN36="","",VLOOKUP(AN36,'シフト記号表（勤務時間帯） '!$D$6:$Z$47,23,FALSE))</f>
        <v/>
      </c>
      <c r="AO38" s="513" t="str">
        <f>IF(AO36="","",VLOOKUP(AO36,'シフト記号表（勤務時間帯） '!$D$6:$Z$47,23,FALSE))</f>
        <v/>
      </c>
      <c r="AP38" s="512" t="str">
        <f>IF(AP36="","",VLOOKUP(AP36,'シフト記号表（勤務時間帯） '!$D$6:$Z$47,23,FALSE))</f>
        <v/>
      </c>
      <c r="AQ38" s="511" t="str">
        <f>IF(AQ36="","",VLOOKUP(AQ36,'シフト記号表（勤務時間帯） '!$D$6:$Z$47,23,FALSE))</f>
        <v/>
      </c>
      <c r="AR38" s="511" t="str">
        <f>IF(AR36="","",VLOOKUP(AR36,'シフト記号表（勤務時間帯） '!$D$6:$Z$47,23,FALSE))</f>
        <v/>
      </c>
      <c r="AS38" s="511" t="str">
        <f>IF(AS36="","",VLOOKUP(AS36,'シフト記号表（勤務時間帯） '!$D$6:$Z$47,23,FALSE))</f>
        <v/>
      </c>
      <c r="AT38" s="511" t="str">
        <f>IF(AT36="","",VLOOKUP(AT36,'シフト記号表（勤務時間帯） '!$D$6:$Z$47,23,FALSE))</f>
        <v/>
      </c>
      <c r="AU38" s="511" t="str">
        <f>IF(AU36="","",VLOOKUP(AU36,'シフト記号表（勤務時間帯） '!$D$6:$Z$47,23,FALSE))</f>
        <v/>
      </c>
      <c r="AV38" s="513" t="str">
        <f>IF(AV36="","",VLOOKUP(AV36,'シフト記号表（勤務時間帯） '!$D$6:$Z$47,23,FALSE))</f>
        <v/>
      </c>
      <c r="AW38" s="512" t="str">
        <f>IF(AW36="","",VLOOKUP(AW36,'シフト記号表（勤務時間帯） '!$D$6:$Z$47,23,FALSE))</f>
        <v/>
      </c>
      <c r="AX38" s="511" t="str">
        <f>IF(AX36="","",VLOOKUP(AX36,'シフト記号表（勤務時間帯） '!$D$6:$Z$47,23,FALSE))</f>
        <v/>
      </c>
      <c r="AY38" s="511" t="str">
        <f>IF(AY36="","",VLOOKUP(AY36,'シフト記号表（勤務時間帯） '!$D$6:$Z$47,23,FALSE))</f>
        <v/>
      </c>
      <c r="AZ38" s="1195">
        <f>IF($BC$3="４週",SUM(U38:AV38),IF($BC$3="暦月",SUM(U38:AY38),""))</f>
        <v>0</v>
      </c>
      <c r="BA38" s="1196"/>
      <c r="BB38" s="1197">
        <f>IF($BC$3="４週",AZ38/4,IF($BC$3="暦月",(AZ38/($BC$8/7)),""))</f>
        <v>0</v>
      </c>
      <c r="BC38" s="1196"/>
      <c r="BD38" s="1189"/>
      <c r="BE38" s="1190"/>
      <c r="BF38" s="1190"/>
      <c r="BG38" s="1190"/>
      <c r="BH38" s="1191"/>
    </row>
    <row r="39" spans="2:60" ht="20.25" customHeight="1">
      <c r="B39" s="537"/>
      <c r="C39" s="1141"/>
      <c r="D39" s="1142"/>
      <c r="E39" s="1143"/>
      <c r="F39" s="529"/>
      <c r="G39" s="528"/>
      <c r="H39" s="1205"/>
      <c r="I39" s="1153"/>
      <c r="J39" s="1154"/>
      <c r="K39" s="1154"/>
      <c r="L39" s="1155"/>
      <c r="M39" s="1162"/>
      <c r="N39" s="1163"/>
      <c r="O39" s="1164"/>
      <c r="P39" s="548" t="s">
        <v>427</v>
      </c>
      <c r="Q39" s="555"/>
      <c r="R39" s="555"/>
      <c r="S39" s="554"/>
      <c r="T39" s="553"/>
      <c r="U39" s="531"/>
      <c r="V39" s="530"/>
      <c r="W39" s="530"/>
      <c r="X39" s="530"/>
      <c r="Y39" s="530"/>
      <c r="Z39" s="530"/>
      <c r="AA39" s="532"/>
      <c r="AB39" s="531"/>
      <c r="AC39" s="530"/>
      <c r="AD39" s="530"/>
      <c r="AE39" s="530"/>
      <c r="AF39" s="530"/>
      <c r="AG39" s="530"/>
      <c r="AH39" s="532"/>
      <c r="AI39" s="531"/>
      <c r="AJ39" s="530"/>
      <c r="AK39" s="530"/>
      <c r="AL39" s="530"/>
      <c r="AM39" s="530"/>
      <c r="AN39" s="530"/>
      <c r="AO39" s="532"/>
      <c r="AP39" s="531"/>
      <c r="AQ39" s="530"/>
      <c r="AR39" s="530"/>
      <c r="AS39" s="530"/>
      <c r="AT39" s="530"/>
      <c r="AU39" s="530"/>
      <c r="AV39" s="532"/>
      <c r="AW39" s="531"/>
      <c r="AX39" s="530"/>
      <c r="AY39" s="530"/>
      <c r="AZ39" s="1171"/>
      <c r="BA39" s="1172"/>
      <c r="BB39" s="1201"/>
      <c r="BC39" s="1172"/>
      <c r="BD39" s="1183"/>
      <c r="BE39" s="1184"/>
      <c r="BF39" s="1184"/>
      <c r="BG39" s="1184"/>
      <c r="BH39" s="1185"/>
    </row>
    <row r="40" spans="2:60" ht="20.25" customHeight="1">
      <c r="B40" s="520">
        <f>B37+1</f>
        <v>7</v>
      </c>
      <c r="C40" s="1144"/>
      <c r="D40" s="1145"/>
      <c r="E40" s="1146"/>
      <c r="F40" s="529">
        <f>C39</f>
        <v>0</v>
      </c>
      <c r="G40" s="528"/>
      <c r="H40" s="1151"/>
      <c r="I40" s="1156"/>
      <c r="J40" s="1157"/>
      <c r="K40" s="1157"/>
      <c r="L40" s="1158"/>
      <c r="M40" s="1165"/>
      <c r="N40" s="1166"/>
      <c r="O40" s="1167"/>
      <c r="P40" s="527" t="s">
        <v>426</v>
      </c>
      <c r="Q40" s="526"/>
      <c r="R40" s="526"/>
      <c r="S40" s="525"/>
      <c r="T40" s="524"/>
      <c r="U40" s="522" t="str">
        <f>IF(U39="","",VLOOKUP(U39,'シフト記号表（勤務時間帯） '!$D$6:$X$47,21,FALSE))</f>
        <v/>
      </c>
      <c r="V40" s="521" t="str">
        <f>IF(V39="","",VLOOKUP(V39,'シフト記号表（勤務時間帯） '!$D$6:$X$47,21,FALSE))</f>
        <v/>
      </c>
      <c r="W40" s="521" t="str">
        <f>IF(W39="","",VLOOKUP(W39,'シフト記号表（勤務時間帯） '!$D$6:$X$47,21,FALSE))</f>
        <v/>
      </c>
      <c r="X40" s="521" t="str">
        <f>IF(X39="","",VLOOKUP(X39,'シフト記号表（勤務時間帯） '!$D$6:$X$47,21,FALSE))</f>
        <v/>
      </c>
      <c r="Y40" s="521" t="str">
        <f>IF(Y39="","",VLOOKUP(Y39,'シフト記号表（勤務時間帯） '!$D$6:$X$47,21,FALSE))</f>
        <v/>
      </c>
      <c r="Z40" s="521" t="str">
        <f>IF(Z39="","",VLOOKUP(Z39,'シフト記号表（勤務時間帯） '!$D$6:$X$47,21,FALSE))</f>
        <v/>
      </c>
      <c r="AA40" s="523" t="str">
        <f>IF(AA39="","",VLOOKUP(AA39,'シフト記号表（勤務時間帯） '!$D$6:$X$47,21,FALSE))</f>
        <v/>
      </c>
      <c r="AB40" s="522" t="str">
        <f>IF(AB39="","",VLOOKUP(AB39,'シフト記号表（勤務時間帯） '!$D$6:$X$47,21,FALSE))</f>
        <v/>
      </c>
      <c r="AC40" s="521" t="str">
        <f>IF(AC39="","",VLOOKUP(AC39,'シフト記号表（勤務時間帯） '!$D$6:$X$47,21,FALSE))</f>
        <v/>
      </c>
      <c r="AD40" s="521" t="str">
        <f>IF(AD39="","",VLOOKUP(AD39,'シフト記号表（勤務時間帯） '!$D$6:$X$47,21,FALSE))</f>
        <v/>
      </c>
      <c r="AE40" s="521" t="str">
        <f>IF(AE39="","",VLOOKUP(AE39,'シフト記号表（勤務時間帯） '!$D$6:$X$47,21,FALSE))</f>
        <v/>
      </c>
      <c r="AF40" s="521" t="str">
        <f>IF(AF39="","",VLOOKUP(AF39,'シフト記号表（勤務時間帯） '!$D$6:$X$47,21,FALSE))</f>
        <v/>
      </c>
      <c r="AG40" s="521" t="str">
        <f>IF(AG39="","",VLOOKUP(AG39,'シフト記号表（勤務時間帯） '!$D$6:$X$47,21,FALSE))</f>
        <v/>
      </c>
      <c r="AH40" s="523" t="str">
        <f>IF(AH39="","",VLOOKUP(AH39,'シフト記号表（勤務時間帯） '!$D$6:$X$47,21,FALSE))</f>
        <v/>
      </c>
      <c r="AI40" s="522" t="str">
        <f>IF(AI39="","",VLOOKUP(AI39,'シフト記号表（勤務時間帯） '!$D$6:$X$47,21,FALSE))</f>
        <v/>
      </c>
      <c r="AJ40" s="521" t="str">
        <f>IF(AJ39="","",VLOOKUP(AJ39,'シフト記号表（勤務時間帯） '!$D$6:$X$47,21,FALSE))</f>
        <v/>
      </c>
      <c r="AK40" s="521" t="str">
        <f>IF(AK39="","",VLOOKUP(AK39,'シフト記号表（勤務時間帯） '!$D$6:$X$47,21,FALSE))</f>
        <v/>
      </c>
      <c r="AL40" s="521" t="str">
        <f>IF(AL39="","",VLOOKUP(AL39,'シフト記号表（勤務時間帯） '!$D$6:$X$47,21,FALSE))</f>
        <v/>
      </c>
      <c r="AM40" s="521" t="str">
        <f>IF(AM39="","",VLOOKUP(AM39,'シフト記号表（勤務時間帯） '!$D$6:$X$47,21,FALSE))</f>
        <v/>
      </c>
      <c r="AN40" s="521" t="str">
        <f>IF(AN39="","",VLOOKUP(AN39,'シフト記号表（勤務時間帯） '!$D$6:$X$47,21,FALSE))</f>
        <v/>
      </c>
      <c r="AO40" s="523" t="str">
        <f>IF(AO39="","",VLOOKUP(AO39,'シフト記号表（勤務時間帯） '!$D$6:$X$47,21,FALSE))</f>
        <v/>
      </c>
      <c r="AP40" s="522" t="str">
        <f>IF(AP39="","",VLOOKUP(AP39,'シフト記号表（勤務時間帯） '!$D$6:$X$47,21,FALSE))</f>
        <v/>
      </c>
      <c r="AQ40" s="521" t="str">
        <f>IF(AQ39="","",VLOOKUP(AQ39,'シフト記号表（勤務時間帯） '!$D$6:$X$47,21,FALSE))</f>
        <v/>
      </c>
      <c r="AR40" s="521" t="str">
        <f>IF(AR39="","",VLOOKUP(AR39,'シフト記号表（勤務時間帯） '!$D$6:$X$47,21,FALSE))</f>
        <v/>
      </c>
      <c r="AS40" s="521" t="str">
        <f>IF(AS39="","",VLOOKUP(AS39,'シフト記号表（勤務時間帯） '!$D$6:$X$47,21,FALSE))</f>
        <v/>
      </c>
      <c r="AT40" s="521" t="str">
        <f>IF(AT39="","",VLOOKUP(AT39,'シフト記号表（勤務時間帯） '!$D$6:$X$47,21,FALSE))</f>
        <v/>
      </c>
      <c r="AU40" s="521" t="str">
        <f>IF(AU39="","",VLOOKUP(AU39,'シフト記号表（勤務時間帯） '!$D$6:$X$47,21,FALSE))</f>
        <v/>
      </c>
      <c r="AV40" s="523" t="str">
        <f>IF(AV39="","",VLOOKUP(AV39,'シフト記号表（勤務時間帯） '!$D$6:$X$47,21,FALSE))</f>
        <v/>
      </c>
      <c r="AW40" s="522" t="str">
        <f>IF(AW39="","",VLOOKUP(AW39,'シフト記号表（勤務時間帯） '!$D$6:$X$47,21,FALSE))</f>
        <v/>
      </c>
      <c r="AX40" s="521" t="str">
        <f>IF(AX39="","",VLOOKUP(AX39,'シフト記号表（勤務時間帯） '!$D$6:$X$47,21,FALSE))</f>
        <v/>
      </c>
      <c r="AY40" s="521" t="str">
        <f>IF(AY39="","",VLOOKUP(AY39,'シフト記号表（勤務時間帯） '!$D$6:$X$47,21,FALSE))</f>
        <v/>
      </c>
      <c r="AZ40" s="1192">
        <f>IF($BC$3="４週",SUM(U40:AV40),IF($BC$3="暦月",SUM(U40:AY40),""))</f>
        <v>0</v>
      </c>
      <c r="BA40" s="1193"/>
      <c r="BB40" s="1194">
        <f>IF($BC$3="４週",AZ40/4,IF($BC$3="暦月",(AZ40/($BC$8/7)),""))</f>
        <v>0</v>
      </c>
      <c r="BC40" s="1193"/>
      <c r="BD40" s="1186"/>
      <c r="BE40" s="1187"/>
      <c r="BF40" s="1187"/>
      <c r="BG40" s="1187"/>
      <c r="BH40" s="1188"/>
    </row>
    <row r="41" spans="2:60" ht="20.25" customHeight="1">
      <c r="B41" s="544"/>
      <c r="C41" s="1147"/>
      <c r="D41" s="1148"/>
      <c r="E41" s="1149"/>
      <c r="F41" s="543"/>
      <c r="G41" s="542">
        <f>C39</f>
        <v>0</v>
      </c>
      <c r="H41" s="1152"/>
      <c r="I41" s="1159"/>
      <c r="J41" s="1160"/>
      <c r="K41" s="1160"/>
      <c r="L41" s="1161"/>
      <c r="M41" s="1168"/>
      <c r="N41" s="1169"/>
      <c r="O41" s="1170"/>
      <c r="P41" s="552" t="s">
        <v>425</v>
      </c>
      <c r="Q41" s="547"/>
      <c r="R41" s="547"/>
      <c r="S41" s="546"/>
      <c r="T41" s="559"/>
      <c r="U41" s="512" t="str">
        <f>IF(U39="","",VLOOKUP(U39,'シフト記号表（勤務時間帯） '!$D$6:$Z$47,23,FALSE))</f>
        <v/>
      </c>
      <c r="V41" s="511" t="str">
        <f>IF(V39="","",VLOOKUP(V39,'シフト記号表（勤務時間帯） '!$D$6:$Z$47,23,FALSE))</f>
        <v/>
      </c>
      <c r="W41" s="511" t="str">
        <f>IF(W39="","",VLOOKUP(W39,'シフト記号表（勤務時間帯） '!$D$6:$Z$47,23,FALSE))</f>
        <v/>
      </c>
      <c r="X41" s="511" t="str">
        <f>IF(X39="","",VLOOKUP(X39,'シフト記号表（勤務時間帯） '!$D$6:$Z$47,23,FALSE))</f>
        <v/>
      </c>
      <c r="Y41" s="511" t="str">
        <f>IF(Y39="","",VLOOKUP(Y39,'シフト記号表（勤務時間帯） '!$D$6:$Z$47,23,FALSE))</f>
        <v/>
      </c>
      <c r="Z41" s="511" t="str">
        <f>IF(Z39="","",VLOOKUP(Z39,'シフト記号表（勤務時間帯） '!$D$6:$Z$47,23,FALSE))</f>
        <v/>
      </c>
      <c r="AA41" s="513" t="str">
        <f>IF(AA39="","",VLOOKUP(AA39,'シフト記号表（勤務時間帯） '!$D$6:$Z$47,23,FALSE))</f>
        <v/>
      </c>
      <c r="AB41" s="512" t="str">
        <f>IF(AB39="","",VLOOKUP(AB39,'シフト記号表（勤務時間帯） '!$D$6:$Z$47,23,FALSE))</f>
        <v/>
      </c>
      <c r="AC41" s="511" t="str">
        <f>IF(AC39="","",VLOOKUP(AC39,'シフト記号表（勤務時間帯） '!$D$6:$Z$47,23,FALSE))</f>
        <v/>
      </c>
      <c r="AD41" s="511" t="str">
        <f>IF(AD39="","",VLOOKUP(AD39,'シフト記号表（勤務時間帯） '!$D$6:$Z$47,23,FALSE))</f>
        <v/>
      </c>
      <c r="AE41" s="511" t="str">
        <f>IF(AE39="","",VLOOKUP(AE39,'シフト記号表（勤務時間帯） '!$D$6:$Z$47,23,FALSE))</f>
        <v/>
      </c>
      <c r="AF41" s="511" t="str">
        <f>IF(AF39="","",VLOOKUP(AF39,'シフト記号表（勤務時間帯） '!$D$6:$Z$47,23,FALSE))</f>
        <v/>
      </c>
      <c r="AG41" s="511" t="str">
        <f>IF(AG39="","",VLOOKUP(AG39,'シフト記号表（勤務時間帯） '!$D$6:$Z$47,23,FALSE))</f>
        <v/>
      </c>
      <c r="AH41" s="513" t="str">
        <f>IF(AH39="","",VLOOKUP(AH39,'シフト記号表（勤務時間帯） '!$D$6:$Z$47,23,FALSE))</f>
        <v/>
      </c>
      <c r="AI41" s="512" t="str">
        <f>IF(AI39="","",VLOOKUP(AI39,'シフト記号表（勤務時間帯） '!$D$6:$Z$47,23,FALSE))</f>
        <v/>
      </c>
      <c r="AJ41" s="511" t="str">
        <f>IF(AJ39="","",VLOOKUP(AJ39,'シフト記号表（勤務時間帯） '!$D$6:$Z$47,23,FALSE))</f>
        <v/>
      </c>
      <c r="AK41" s="511" t="str">
        <f>IF(AK39="","",VLOOKUP(AK39,'シフト記号表（勤務時間帯） '!$D$6:$Z$47,23,FALSE))</f>
        <v/>
      </c>
      <c r="AL41" s="511" t="str">
        <f>IF(AL39="","",VLOOKUP(AL39,'シフト記号表（勤務時間帯） '!$D$6:$Z$47,23,FALSE))</f>
        <v/>
      </c>
      <c r="AM41" s="511" t="str">
        <f>IF(AM39="","",VLOOKUP(AM39,'シフト記号表（勤務時間帯） '!$D$6:$Z$47,23,FALSE))</f>
        <v/>
      </c>
      <c r="AN41" s="511" t="str">
        <f>IF(AN39="","",VLOOKUP(AN39,'シフト記号表（勤務時間帯） '!$D$6:$Z$47,23,FALSE))</f>
        <v/>
      </c>
      <c r="AO41" s="513" t="str">
        <f>IF(AO39="","",VLOOKUP(AO39,'シフト記号表（勤務時間帯） '!$D$6:$Z$47,23,FALSE))</f>
        <v/>
      </c>
      <c r="AP41" s="512" t="str">
        <f>IF(AP39="","",VLOOKUP(AP39,'シフト記号表（勤務時間帯） '!$D$6:$Z$47,23,FALSE))</f>
        <v/>
      </c>
      <c r="AQ41" s="511" t="str">
        <f>IF(AQ39="","",VLOOKUP(AQ39,'シフト記号表（勤務時間帯） '!$D$6:$Z$47,23,FALSE))</f>
        <v/>
      </c>
      <c r="AR41" s="511" t="str">
        <f>IF(AR39="","",VLOOKUP(AR39,'シフト記号表（勤務時間帯） '!$D$6:$Z$47,23,FALSE))</f>
        <v/>
      </c>
      <c r="AS41" s="511" t="str">
        <f>IF(AS39="","",VLOOKUP(AS39,'シフト記号表（勤務時間帯） '!$D$6:$Z$47,23,FALSE))</f>
        <v/>
      </c>
      <c r="AT41" s="511" t="str">
        <f>IF(AT39="","",VLOOKUP(AT39,'シフト記号表（勤務時間帯） '!$D$6:$Z$47,23,FALSE))</f>
        <v/>
      </c>
      <c r="AU41" s="511" t="str">
        <f>IF(AU39="","",VLOOKUP(AU39,'シフト記号表（勤務時間帯） '!$D$6:$Z$47,23,FALSE))</f>
        <v/>
      </c>
      <c r="AV41" s="513" t="str">
        <f>IF(AV39="","",VLOOKUP(AV39,'シフト記号表（勤務時間帯） '!$D$6:$Z$47,23,FALSE))</f>
        <v/>
      </c>
      <c r="AW41" s="512" t="str">
        <f>IF(AW39="","",VLOOKUP(AW39,'シフト記号表（勤務時間帯） '!$D$6:$Z$47,23,FALSE))</f>
        <v/>
      </c>
      <c r="AX41" s="511" t="str">
        <f>IF(AX39="","",VLOOKUP(AX39,'シフト記号表（勤務時間帯） '!$D$6:$Z$47,23,FALSE))</f>
        <v/>
      </c>
      <c r="AY41" s="511" t="str">
        <f>IF(AY39="","",VLOOKUP(AY39,'シフト記号表（勤務時間帯） '!$D$6:$Z$47,23,FALSE))</f>
        <v/>
      </c>
      <c r="AZ41" s="1195">
        <f>IF($BC$3="４週",SUM(U41:AV41),IF($BC$3="暦月",SUM(U41:AY41),""))</f>
        <v>0</v>
      </c>
      <c r="BA41" s="1196"/>
      <c r="BB41" s="1197">
        <f>IF($BC$3="４週",AZ41/4,IF($BC$3="暦月",(AZ41/($BC$8/7)),""))</f>
        <v>0</v>
      </c>
      <c r="BC41" s="1196"/>
      <c r="BD41" s="1189"/>
      <c r="BE41" s="1190"/>
      <c r="BF41" s="1190"/>
      <c r="BG41" s="1190"/>
      <c r="BH41" s="1191"/>
    </row>
    <row r="42" spans="2:60" ht="20.25" customHeight="1">
      <c r="B42" s="537"/>
      <c r="C42" s="1141"/>
      <c r="D42" s="1142"/>
      <c r="E42" s="1143"/>
      <c r="F42" s="529"/>
      <c r="G42" s="528"/>
      <c r="H42" s="1205"/>
      <c r="I42" s="1153"/>
      <c r="J42" s="1154"/>
      <c r="K42" s="1154"/>
      <c r="L42" s="1155"/>
      <c r="M42" s="1162"/>
      <c r="N42" s="1163"/>
      <c r="O42" s="1164"/>
      <c r="P42" s="548" t="s">
        <v>427</v>
      </c>
      <c r="Q42" s="555"/>
      <c r="R42" s="555"/>
      <c r="S42" s="554"/>
      <c r="T42" s="553"/>
      <c r="U42" s="531"/>
      <c r="V42" s="530"/>
      <c r="W42" s="530"/>
      <c r="X42" s="530"/>
      <c r="Y42" s="530"/>
      <c r="Z42" s="530"/>
      <c r="AA42" s="532"/>
      <c r="AB42" s="531"/>
      <c r="AC42" s="530"/>
      <c r="AD42" s="530"/>
      <c r="AE42" s="530"/>
      <c r="AF42" s="530"/>
      <c r="AG42" s="530"/>
      <c r="AH42" s="532"/>
      <c r="AI42" s="531"/>
      <c r="AJ42" s="530"/>
      <c r="AK42" s="530"/>
      <c r="AL42" s="530"/>
      <c r="AM42" s="530"/>
      <c r="AN42" s="530"/>
      <c r="AO42" s="532"/>
      <c r="AP42" s="531"/>
      <c r="AQ42" s="530"/>
      <c r="AR42" s="530"/>
      <c r="AS42" s="530"/>
      <c r="AT42" s="530"/>
      <c r="AU42" s="530"/>
      <c r="AV42" s="532"/>
      <c r="AW42" s="531"/>
      <c r="AX42" s="530"/>
      <c r="AY42" s="530"/>
      <c r="AZ42" s="1171"/>
      <c r="BA42" s="1172"/>
      <c r="BB42" s="1201"/>
      <c r="BC42" s="1172"/>
      <c r="BD42" s="1183"/>
      <c r="BE42" s="1184"/>
      <c r="BF42" s="1184"/>
      <c r="BG42" s="1184"/>
      <c r="BH42" s="1185"/>
    </row>
    <row r="43" spans="2:60" ht="20.25" customHeight="1">
      <c r="B43" s="520">
        <f>B40+1</f>
        <v>8</v>
      </c>
      <c r="C43" s="1144"/>
      <c r="D43" s="1145"/>
      <c r="E43" s="1146"/>
      <c r="F43" s="529">
        <f>C42</f>
        <v>0</v>
      </c>
      <c r="G43" s="528"/>
      <c r="H43" s="1151"/>
      <c r="I43" s="1156"/>
      <c r="J43" s="1157"/>
      <c r="K43" s="1157"/>
      <c r="L43" s="1158"/>
      <c r="M43" s="1165"/>
      <c r="N43" s="1166"/>
      <c r="O43" s="1167"/>
      <c r="P43" s="527" t="s">
        <v>426</v>
      </c>
      <c r="Q43" s="526"/>
      <c r="R43" s="526"/>
      <c r="S43" s="525"/>
      <c r="T43" s="524"/>
      <c r="U43" s="522" t="str">
        <f>IF(U42="","",VLOOKUP(U42,'シフト記号表（勤務時間帯） '!$D$6:$X$47,21,FALSE))</f>
        <v/>
      </c>
      <c r="V43" s="521" t="str">
        <f>IF(V42="","",VLOOKUP(V42,'シフト記号表（勤務時間帯） '!$D$6:$X$47,21,FALSE))</f>
        <v/>
      </c>
      <c r="W43" s="521" t="str">
        <f>IF(W42="","",VLOOKUP(W42,'シフト記号表（勤務時間帯） '!$D$6:$X$47,21,FALSE))</f>
        <v/>
      </c>
      <c r="X43" s="521" t="str">
        <f>IF(X42="","",VLOOKUP(X42,'シフト記号表（勤務時間帯） '!$D$6:$X$47,21,FALSE))</f>
        <v/>
      </c>
      <c r="Y43" s="521" t="str">
        <f>IF(Y42="","",VLOOKUP(Y42,'シフト記号表（勤務時間帯） '!$D$6:$X$47,21,FALSE))</f>
        <v/>
      </c>
      <c r="Z43" s="521" t="str">
        <f>IF(Z42="","",VLOOKUP(Z42,'シフト記号表（勤務時間帯） '!$D$6:$X$47,21,FALSE))</f>
        <v/>
      </c>
      <c r="AA43" s="523" t="str">
        <f>IF(AA42="","",VLOOKUP(AA42,'シフト記号表（勤務時間帯） '!$D$6:$X$47,21,FALSE))</f>
        <v/>
      </c>
      <c r="AB43" s="522" t="str">
        <f>IF(AB42="","",VLOOKUP(AB42,'シフト記号表（勤務時間帯） '!$D$6:$X$47,21,FALSE))</f>
        <v/>
      </c>
      <c r="AC43" s="521" t="str">
        <f>IF(AC42="","",VLOOKUP(AC42,'シフト記号表（勤務時間帯） '!$D$6:$X$47,21,FALSE))</f>
        <v/>
      </c>
      <c r="AD43" s="521" t="str">
        <f>IF(AD42="","",VLOOKUP(AD42,'シフト記号表（勤務時間帯） '!$D$6:$X$47,21,FALSE))</f>
        <v/>
      </c>
      <c r="AE43" s="521" t="str">
        <f>IF(AE42="","",VLOOKUP(AE42,'シフト記号表（勤務時間帯） '!$D$6:$X$47,21,FALSE))</f>
        <v/>
      </c>
      <c r="AF43" s="521" t="str">
        <f>IF(AF42="","",VLOOKUP(AF42,'シフト記号表（勤務時間帯） '!$D$6:$X$47,21,FALSE))</f>
        <v/>
      </c>
      <c r="AG43" s="521" t="str">
        <f>IF(AG42="","",VLOOKUP(AG42,'シフト記号表（勤務時間帯） '!$D$6:$X$47,21,FALSE))</f>
        <v/>
      </c>
      <c r="AH43" s="523" t="str">
        <f>IF(AH42="","",VLOOKUP(AH42,'シフト記号表（勤務時間帯） '!$D$6:$X$47,21,FALSE))</f>
        <v/>
      </c>
      <c r="AI43" s="522" t="str">
        <f>IF(AI42="","",VLOOKUP(AI42,'シフト記号表（勤務時間帯） '!$D$6:$X$47,21,FALSE))</f>
        <v/>
      </c>
      <c r="AJ43" s="521" t="str">
        <f>IF(AJ42="","",VLOOKUP(AJ42,'シフト記号表（勤務時間帯） '!$D$6:$X$47,21,FALSE))</f>
        <v/>
      </c>
      <c r="AK43" s="521" t="str">
        <f>IF(AK42="","",VLOOKUP(AK42,'シフト記号表（勤務時間帯） '!$D$6:$X$47,21,FALSE))</f>
        <v/>
      </c>
      <c r="AL43" s="521" t="str">
        <f>IF(AL42="","",VLOOKUP(AL42,'シフト記号表（勤務時間帯） '!$D$6:$X$47,21,FALSE))</f>
        <v/>
      </c>
      <c r="AM43" s="521" t="str">
        <f>IF(AM42="","",VLOOKUP(AM42,'シフト記号表（勤務時間帯） '!$D$6:$X$47,21,FALSE))</f>
        <v/>
      </c>
      <c r="AN43" s="521" t="str">
        <f>IF(AN42="","",VLOOKUP(AN42,'シフト記号表（勤務時間帯） '!$D$6:$X$47,21,FALSE))</f>
        <v/>
      </c>
      <c r="AO43" s="523" t="str">
        <f>IF(AO42="","",VLOOKUP(AO42,'シフト記号表（勤務時間帯） '!$D$6:$X$47,21,FALSE))</f>
        <v/>
      </c>
      <c r="AP43" s="522" t="str">
        <f>IF(AP42="","",VLOOKUP(AP42,'シフト記号表（勤務時間帯） '!$D$6:$X$47,21,FALSE))</f>
        <v/>
      </c>
      <c r="AQ43" s="521" t="str">
        <f>IF(AQ42="","",VLOOKUP(AQ42,'シフト記号表（勤務時間帯） '!$D$6:$X$47,21,FALSE))</f>
        <v/>
      </c>
      <c r="AR43" s="521" t="str">
        <f>IF(AR42="","",VLOOKUP(AR42,'シフト記号表（勤務時間帯） '!$D$6:$X$47,21,FALSE))</f>
        <v/>
      </c>
      <c r="AS43" s="521" t="str">
        <f>IF(AS42="","",VLOOKUP(AS42,'シフト記号表（勤務時間帯） '!$D$6:$X$47,21,FALSE))</f>
        <v/>
      </c>
      <c r="AT43" s="521" t="str">
        <f>IF(AT42="","",VLOOKUP(AT42,'シフト記号表（勤務時間帯） '!$D$6:$X$47,21,FALSE))</f>
        <v/>
      </c>
      <c r="AU43" s="521" t="str">
        <f>IF(AU42="","",VLOOKUP(AU42,'シフト記号表（勤務時間帯） '!$D$6:$X$47,21,FALSE))</f>
        <v/>
      </c>
      <c r="AV43" s="523" t="str">
        <f>IF(AV42="","",VLOOKUP(AV42,'シフト記号表（勤務時間帯） '!$D$6:$X$47,21,FALSE))</f>
        <v/>
      </c>
      <c r="AW43" s="522" t="str">
        <f>IF(AW42="","",VLOOKUP(AW42,'シフト記号表（勤務時間帯） '!$D$6:$X$47,21,FALSE))</f>
        <v/>
      </c>
      <c r="AX43" s="521" t="str">
        <f>IF(AX42="","",VLOOKUP(AX42,'シフト記号表（勤務時間帯） '!$D$6:$X$47,21,FALSE))</f>
        <v/>
      </c>
      <c r="AY43" s="521" t="str">
        <f>IF(AY42="","",VLOOKUP(AY42,'シフト記号表（勤務時間帯） '!$D$6:$X$47,21,FALSE))</f>
        <v/>
      </c>
      <c r="AZ43" s="1192">
        <f>IF($BC$3="４週",SUM(U43:AV43),IF($BC$3="暦月",SUM(U43:AY43),""))</f>
        <v>0</v>
      </c>
      <c r="BA43" s="1193"/>
      <c r="BB43" s="1194">
        <f>IF($BC$3="４週",AZ43/4,IF($BC$3="暦月",(AZ43/($BC$8/7)),""))</f>
        <v>0</v>
      </c>
      <c r="BC43" s="1193"/>
      <c r="BD43" s="1186"/>
      <c r="BE43" s="1187"/>
      <c r="BF43" s="1187"/>
      <c r="BG43" s="1187"/>
      <c r="BH43" s="1188"/>
    </row>
    <row r="44" spans="2:60" ht="20.25" customHeight="1">
      <c r="B44" s="544"/>
      <c r="C44" s="1147"/>
      <c r="D44" s="1148"/>
      <c r="E44" s="1149"/>
      <c r="F44" s="543"/>
      <c r="G44" s="542">
        <f>C42</f>
        <v>0</v>
      </c>
      <c r="H44" s="1152"/>
      <c r="I44" s="1159"/>
      <c r="J44" s="1160"/>
      <c r="K44" s="1160"/>
      <c r="L44" s="1161"/>
      <c r="M44" s="1168"/>
      <c r="N44" s="1169"/>
      <c r="O44" s="1170"/>
      <c r="P44" s="552" t="s">
        <v>425</v>
      </c>
      <c r="Q44" s="558"/>
      <c r="R44" s="558"/>
      <c r="S44" s="557"/>
      <c r="T44" s="556"/>
      <c r="U44" s="512" t="str">
        <f>IF(U42="","",VLOOKUP(U42,'シフト記号表（勤務時間帯） '!$D$6:$Z$47,23,FALSE))</f>
        <v/>
      </c>
      <c r="V44" s="511" t="str">
        <f>IF(V42="","",VLOOKUP(V42,'シフト記号表（勤務時間帯） '!$D$6:$Z$47,23,FALSE))</f>
        <v/>
      </c>
      <c r="W44" s="511" t="str">
        <f>IF(W42="","",VLOOKUP(W42,'シフト記号表（勤務時間帯） '!$D$6:$Z$47,23,FALSE))</f>
        <v/>
      </c>
      <c r="X44" s="511" t="str">
        <f>IF(X42="","",VLOOKUP(X42,'シフト記号表（勤務時間帯） '!$D$6:$Z$47,23,FALSE))</f>
        <v/>
      </c>
      <c r="Y44" s="511" t="str">
        <f>IF(Y42="","",VLOOKUP(Y42,'シフト記号表（勤務時間帯） '!$D$6:$Z$47,23,FALSE))</f>
        <v/>
      </c>
      <c r="Z44" s="511" t="str">
        <f>IF(Z42="","",VLOOKUP(Z42,'シフト記号表（勤務時間帯） '!$D$6:$Z$47,23,FALSE))</f>
        <v/>
      </c>
      <c r="AA44" s="513" t="str">
        <f>IF(AA42="","",VLOOKUP(AA42,'シフト記号表（勤務時間帯） '!$D$6:$Z$47,23,FALSE))</f>
        <v/>
      </c>
      <c r="AB44" s="512" t="str">
        <f>IF(AB42="","",VLOOKUP(AB42,'シフト記号表（勤務時間帯） '!$D$6:$Z$47,23,FALSE))</f>
        <v/>
      </c>
      <c r="AC44" s="511" t="str">
        <f>IF(AC42="","",VLOOKUP(AC42,'シフト記号表（勤務時間帯） '!$D$6:$Z$47,23,FALSE))</f>
        <v/>
      </c>
      <c r="AD44" s="511" t="str">
        <f>IF(AD42="","",VLOOKUP(AD42,'シフト記号表（勤務時間帯） '!$D$6:$Z$47,23,FALSE))</f>
        <v/>
      </c>
      <c r="AE44" s="511" t="str">
        <f>IF(AE42="","",VLOOKUP(AE42,'シフト記号表（勤務時間帯） '!$D$6:$Z$47,23,FALSE))</f>
        <v/>
      </c>
      <c r="AF44" s="511" t="str">
        <f>IF(AF42="","",VLOOKUP(AF42,'シフト記号表（勤務時間帯） '!$D$6:$Z$47,23,FALSE))</f>
        <v/>
      </c>
      <c r="AG44" s="511" t="str">
        <f>IF(AG42="","",VLOOKUP(AG42,'シフト記号表（勤務時間帯） '!$D$6:$Z$47,23,FALSE))</f>
        <v/>
      </c>
      <c r="AH44" s="513" t="str">
        <f>IF(AH42="","",VLOOKUP(AH42,'シフト記号表（勤務時間帯） '!$D$6:$Z$47,23,FALSE))</f>
        <v/>
      </c>
      <c r="AI44" s="512" t="str">
        <f>IF(AI42="","",VLOOKUP(AI42,'シフト記号表（勤務時間帯） '!$D$6:$Z$47,23,FALSE))</f>
        <v/>
      </c>
      <c r="AJ44" s="511" t="str">
        <f>IF(AJ42="","",VLOOKUP(AJ42,'シフト記号表（勤務時間帯） '!$D$6:$Z$47,23,FALSE))</f>
        <v/>
      </c>
      <c r="AK44" s="511" t="str">
        <f>IF(AK42="","",VLOOKUP(AK42,'シフト記号表（勤務時間帯） '!$D$6:$Z$47,23,FALSE))</f>
        <v/>
      </c>
      <c r="AL44" s="511" t="str">
        <f>IF(AL42="","",VLOOKUP(AL42,'シフト記号表（勤務時間帯） '!$D$6:$Z$47,23,FALSE))</f>
        <v/>
      </c>
      <c r="AM44" s="511" t="str">
        <f>IF(AM42="","",VLOOKUP(AM42,'シフト記号表（勤務時間帯） '!$D$6:$Z$47,23,FALSE))</f>
        <v/>
      </c>
      <c r="AN44" s="511" t="str">
        <f>IF(AN42="","",VLOOKUP(AN42,'シフト記号表（勤務時間帯） '!$D$6:$Z$47,23,FALSE))</f>
        <v/>
      </c>
      <c r="AO44" s="513" t="str">
        <f>IF(AO42="","",VLOOKUP(AO42,'シフト記号表（勤務時間帯） '!$D$6:$Z$47,23,FALSE))</f>
        <v/>
      </c>
      <c r="AP44" s="512" t="str">
        <f>IF(AP42="","",VLOOKUP(AP42,'シフト記号表（勤務時間帯） '!$D$6:$Z$47,23,FALSE))</f>
        <v/>
      </c>
      <c r="AQ44" s="511" t="str">
        <f>IF(AQ42="","",VLOOKUP(AQ42,'シフト記号表（勤務時間帯） '!$D$6:$Z$47,23,FALSE))</f>
        <v/>
      </c>
      <c r="AR44" s="511" t="str">
        <f>IF(AR42="","",VLOOKUP(AR42,'シフト記号表（勤務時間帯） '!$D$6:$Z$47,23,FALSE))</f>
        <v/>
      </c>
      <c r="AS44" s="511" t="str">
        <f>IF(AS42="","",VLOOKUP(AS42,'シフト記号表（勤務時間帯） '!$D$6:$Z$47,23,FALSE))</f>
        <v/>
      </c>
      <c r="AT44" s="511" t="str">
        <f>IF(AT42="","",VLOOKUP(AT42,'シフト記号表（勤務時間帯） '!$D$6:$Z$47,23,FALSE))</f>
        <v/>
      </c>
      <c r="AU44" s="511" t="str">
        <f>IF(AU42="","",VLOOKUP(AU42,'シフト記号表（勤務時間帯） '!$D$6:$Z$47,23,FALSE))</f>
        <v/>
      </c>
      <c r="AV44" s="513" t="str">
        <f>IF(AV42="","",VLOOKUP(AV42,'シフト記号表（勤務時間帯） '!$D$6:$Z$47,23,FALSE))</f>
        <v/>
      </c>
      <c r="AW44" s="512" t="str">
        <f>IF(AW42="","",VLOOKUP(AW42,'シフト記号表（勤務時間帯） '!$D$6:$Z$47,23,FALSE))</f>
        <v/>
      </c>
      <c r="AX44" s="511" t="str">
        <f>IF(AX42="","",VLOOKUP(AX42,'シフト記号表（勤務時間帯） '!$D$6:$Z$47,23,FALSE))</f>
        <v/>
      </c>
      <c r="AY44" s="511" t="str">
        <f>IF(AY42="","",VLOOKUP(AY42,'シフト記号表（勤務時間帯） '!$D$6:$Z$47,23,FALSE))</f>
        <v/>
      </c>
      <c r="AZ44" s="1195">
        <f>IF($BC$3="４週",SUM(U44:AV44),IF($BC$3="暦月",SUM(U44:AY44),""))</f>
        <v>0</v>
      </c>
      <c r="BA44" s="1196"/>
      <c r="BB44" s="1197">
        <f>IF($BC$3="４週",AZ44/4,IF($BC$3="暦月",(AZ44/($BC$8/7)),""))</f>
        <v>0</v>
      </c>
      <c r="BC44" s="1196"/>
      <c r="BD44" s="1189"/>
      <c r="BE44" s="1190"/>
      <c r="BF44" s="1190"/>
      <c r="BG44" s="1190"/>
      <c r="BH44" s="1191"/>
    </row>
    <row r="45" spans="2:60" ht="20.25" customHeight="1">
      <c r="B45" s="537"/>
      <c r="C45" s="1141"/>
      <c r="D45" s="1142"/>
      <c r="E45" s="1143"/>
      <c r="F45" s="529"/>
      <c r="G45" s="528"/>
      <c r="H45" s="1205"/>
      <c r="I45" s="1153"/>
      <c r="J45" s="1154"/>
      <c r="K45" s="1154"/>
      <c r="L45" s="1155"/>
      <c r="M45" s="1162"/>
      <c r="N45" s="1163"/>
      <c r="O45" s="1164"/>
      <c r="P45" s="548" t="s">
        <v>427</v>
      </c>
      <c r="Q45" s="555"/>
      <c r="R45" s="555"/>
      <c r="S45" s="554"/>
      <c r="T45" s="553"/>
      <c r="U45" s="531"/>
      <c r="V45" s="530"/>
      <c r="W45" s="530"/>
      <c r="X45" s="530"/>
      <c r="Y45" s="530"/>
      <c r="Z45" s="530"/>
      <c r="AA45" s="532"/>
      <c r="AB45" s="531"/>
      <c r="AC45" s="530"/>
      <c r="AD45" s="530"/>
      <c r="AE45" s="530"/>
      <c r="AF45" s="530"/>
      <c r="AG45" s="530"/>
      <c r="AH45" s="532"/>
      <c r="AI45" s="531"/>
      <c r="AJ45" s="530"/>
      <c r="AK45" s="530"/>
      <c r="AL45" s="530"/>
      <c r="AM45" s="530"/>
      <c r="AN45" s="530"/>
      <c r="AO45" s="532"/>
      <c r="AP45" s="531"/>
      <c r="AQ45" s="530"/>
      <c r="AR45" s="530"/>
      <c r="AS45" s="530"/>
      <c r="AT45" s="530"/>
      <c r="AU45" s="530"/>
      <c r="AV45" s="532"/>
      <c r="AW45" s="531"/>
      <c r="AX45" s="530"/>
      <c r="AY45" s="530"/>
      <c r="AZ45" s="1171"/>
      <c r="BA45" s="1172"/>
      <c r="BB45" s="1201"/>
      <c r="BC45" s="1172"/>
      <c r="BD45" s="1183"/>
      <c r="BE45" s="1184"/>
      <c r="BF45" s="1184"/>
      <c r="BG45" s="1184"/>
      <c r="BH45" s="1185"/>
    </row>
    <row r="46" spans="2:60" ht="20.25" customHeight="1">
      <c r="B46" s="520">
        <f>B43+1</f>
        <v>9</v>
      </c>
      <c r="C46" s="1144"/>
      <c r="D46" s="1145"/>
      <c r="E46" s="1146"/>
      <c r="F46" s="529">
        <f>C45</f>
        <v>0</v>
      </c>
      <c r="G46" s="528"/>
      <c r="H46" s="1151"/>
      <c r="I46" s="1156"/>
      <c r="J46" s="1157"/>
      <c r="K46" s="1157"/>
      <c r="L46" s="1158"/>
      <c r="M46" s="1165"/>
      <c r="N46" s="1166"/>
      <c r="O46" s="1167"/>
      <c r="P46" s="527" t="s">
        <v>426</v>
      </c>
      <c r="Q46" s="526"/>
      <c r="R46" s="526"/>
      <c r="S46" s="525"/>
      <c r="T46" s="524"/>
      <c r="U46" s="522" t="str">
        <f>IF(U45="","",VLOOKUP(U45,'シフト記号表（勤務時間帯） '!$D$6:$X$47,21,FALSE))</f>
        <v/>
      </c>
      <c r="V46" s="521" t="str">
        <f>IF(V45="","",VLOOKUP(V45,'シフト記号表（勤務時間帯） '!$D$6:$X$47,21,FALSE))</f>
        <v/>
      </c>
      <c r="W46" s="521" t="str">
        <f>IF(W45="","",VLOOKUP(W45,'シフト記号表（勤務時間帯） '!$D$6:$X$47,21,FALSE))</f>
        <v/>
      </c>
      <c r="X46" s="521" t="str">
        <f>IF(X45="","",VLOOKUP(X45,'シフト記号表（勤務時間帯） '!$D$6:$X$47,21,FALSE))</f>
        <v/>
      </c>
      <c r="Y46" s="521" t="str">
        <f>IF(Y45="","",VLOOKUP(Y45,'シフト記号表（勤務時間帯） '!$D$6:$X$47,21,FALSE))</f>
        <v/>
      </c>
      <c r="Z46" s="521" t="str">
        <f>IF(Z45="","",VLOOKUP(Z45,'シフト記号表（勤務時間帯） '!$D$6:$X$47,21,FALSE))</f>
        <v/>
      </c>
      <c r="AA46" s="523" t="str">
        <f>IF(AA45="","",VLOOKUP(AA45,'シフト記号表（勤務時間帯） '!$D$6:$X$47,21,FALSE))</f>
        <v/>
      </c>
      <c r="AB46" s="522" t="str">
        <f>IF(AB45="","",VLOOKUP(AB45,'シフト記号表（勤務時間帯） '!$D$6:$X$47,21,FALSE))</f>
        <v/>
      </c>
      <c r="AC46" s="521" t="str">
        <f>IF(AC45="","",VLOOKUP(AC45,'シフト記号表（勤務時間帯） '!$D$6:$X$47,21,FALSE))</f>
        <v/>
      </c>
      <c r="AD46" s="521" t="str">
        <f>IF(AD45="","",VLOOKUP(AD45,'シフト記号表（勤務時間帯） '!$D$6:$X$47,21,FALSE))</f>
        <v/>
      </c>
      <c r="AE46" s="521" t="str">
        <f>IF(AE45="","",VLOOKUP(AE45,'シフト記号表（勤務時間帯） '!$D$6:$X$47,21,FALSE))</f>
        <v/>
      </c>
      <c r="AF46" s="521" t="str">
        <f>IF(AF45="","",VLOOKUP(AF45,'シフト記号表（勤務時間帯） '!$D$6:$X$47,21,FALSE))</f>
        <v/>
      </c>
      <c r="AG46" s="521" t="str">
        <f>IF(AG45="","",VLOOKUP(AG45,'シフト記号表（勤務時間帯） '!$D$6:$X$47,21,FALSE))</f>
        <v/>
      </c>
      <c r="AH46" s="523" t="str">
        <f>IF(AH45="","",VLOOKUP(AH45,'シフト記号表（勤務時間帯） '!$D$6:$X$47,21,FALSE))</f>
        <v/>
      </c>
      <c r="AI46" s="522" t="str">
        <f>IF(AI45="","",VLOOKUP(AI45,'シフト記号表（勤務時間帯） '!$D$6:$X$47,21,FALSE))</f>
        <v/>
      </c>
      <c r="AJ46" s="521" t="str">
        <f>IF(AJ45="","",VLOOKUP(AJ45,'シフト記号表（勤務時間帯） '!$D$6:$X$47,21,FALSE))</f>
        <v/>
      </c>
      <c r="AK46" s="521" t="str">
        <f>IF(AK45="","",VLOOKUP(AK45,'シフト記号表（勤務時間帯） '!$D$6:$X$47,21,FALSE))</f>
        <v/>
      </c>
      <c r="AL46" s="521" t="str">
        <f>IF(AL45="","",VLOOKUP(AL45,'シフト記号表（勤務時間帯） '!$D$6:$X$47,21,FALSE))</f>
        <v/>
      </c>
      <c r="AM46" s="521" t="str">
        <f>IF(AM45="","",VLOOKUP(AM45,'シフト記号表（勤務時間帯） '!$D$6:$X$47,21,FALSE))</f>
        <v/>
      </c>
      <c r="AN46" s="521" t="str">
        <f>IF(AN45="","",VLOOKUP(AN45,'シフト記号表（勤務時間帯） '!$D$6:$X$47,21,FALSE))</f>
        <v/>
      </c>
      <c r="AO46" s="523" t="str">
        <f>IF(AO45="","",VLOOKUP(AO45,'シフト記号表（勤務時間帯） '!$D$6:$X$47,21,FALSE))</f>
        <v/>
      </c>
      <c r="AP46" s="522" t="str">
        <f>IF(AP45="","",VLOOKUP(AP45,'シフト記号表（勤務時間帯） '!$D$6:$X$47,21,FALSE))</f>
        <v/>
      </c>
      <c r="AQ46" s="521" t="str">
        <f>IF(AQ45="","",VLOOKUP(AQ45,'シフト記号表（勤務時間帯） '!$D$6:$X$47,21,FALSE))</f>
        <v/>
      </c>
      <c r="AR46" s="521" t="str">
        <f>IF(AR45="","",VLOOKUP(AR45,'シフト記号表（勤務時間帯） '!$D$6:$X$47,21,FALSE))</f>
        <v/>
      </c>
      <c r="AS46" s="521" t="str">
        <f>IF(AS45="","",VLOOKUP(AS45,'シフト記号表（勤務時間帯） '!$D$6:$X$47,21,FALSE))</f>
        <v/>
      </c>
      <c r="AT46" s="521" t="str">
        <f>IF(AT45="","",VLOOKUP(AT45,'シフト記号表（勤務時間帯） '!$D$6:$X$47,21,FALSE))</f>
        <v/>
      </c>
      <c r="AU46" s="521" t="str">
        <f>IF(AU45="","",VLOOKUP(AU45,'シフト記号表（勤務時間帯） '!$D$6:$X$47,21,FALSE))</f>
        <v/>
      </c>
      <c r="AV46" s="523" t="str">
        <f>IF(AV45="","",VLOOKUP(AV45,'シフト記号表（勤務時間帯） '!$D$6:$X$47,21,FALSE))</f>
        <v/>
      </c>
      <c r="AW46" s="522" t="str">
        <f>IF(AW45="","",VLOOKUP(AW45,'シフト記号表（勤務時間帯） '!$D$6:$X$47,21,FALSE))</f>
        <v/>
      </c>
      <c r="AX46" s="521" t="str">
        <f>IF(AX45="","",VLOOKUP(AX45,'シフト記号表（勤務時間帯） '!$D$6:$X$47,21,FALSE))</f>
        <v/>
      </c>
      <c r="AY46" s="521" t="str">
        <f>IF(AY45="","",VLOOKUP(AY45,'シフト記号表（勤務時間帯） '!$D$6:$X$47,21,FALSE))</f>
        <v/>
      </c>
      <c r="AZ46" s="1192">
        <f>IF($BC$3="４週",SUM(U46:AV46),IF($BC$3="暦月",SUM(U46:AY46),""))</f>
        <v>0</v>
      </c>
      <c r="BA46" s="1193"/>
      <c r="BB46" s="1194">
        <f>IF($BC$3="４週",AZ46/4,IF($BC$3="暦月",(AZ46/($BC$8/7)),""))</f>
        <v>0</v>
      </c>
      <c r="BC46" s="1193"/>
      <c r="BD46" s="1186"/>
      <c r="BE46" s="1187"/>
      <c r="BF46" s="1187"/>
      <c r="BG46" s="1187"/>
      <c r="BH46" s="1188"/>
    </row>
    <row r="47" spans="2:60" ht="20.25" customHeight="1">
      <c r="B47" s="544"/>
      <c r="C47" s="1147"/>
      <c r="D47" s="1148"/>
      <c r="E47" s="1149"/>
      <c r="F47" s="543"/>
      <c r="G47" s="542">
        <f>C45</f>
        <v>0</v>
      </c>
      <c r="H47" s="1152"/>
      <c r="I47" s="1159"/>
      <c r="J47" s="1160"/>
      <c r="K47" s="1160"/>
      <c r="L47" s="1161"/>
      <c r="M47" s="1168"/>
      <c r="N47" s="1169"/>
      <c r="O47" s="1170"/>
      <c r="P47" s="552" t="s">
        <v>425</v>
      </c>
      <c r="Q47" s="551"/>
      <c r="R47" s="551"/>
      <c r="S47" s="550"/>
      <c r="T47" s="549"/>
      <c r="U47" s="512" t="str">
        <f>IF(U45="","",VLOOKUP(U45,'シフト記号表（勤務時間帯） '!$D$6:$Z$47,23,FALSE))</f>
        <v/>
      </c>
      <c r="V47" s="511" t="str">
        <f>IF(V45="","",VLOOKUP(V45,'シフト記号表（勤務時間帯） '!$D$6:$Z$47,23,FALSE))</f>
        <v/>
      </c>
      <c r="W47" s="511" t="str">
        <f>IF(W45="","",VLOOKUP(W45,'シフト記号表（勤務時間帯） '!$D$6:$Z$47,23,FALSE))</f>
        <v/>
      </c>
      <c r="X47" s="511" t="str">
        <f>IF(X45="","",VLOOKUP(X45,'シフト記号表（勤務時間帯） '!$D$6:$Z$47,23,FALSE))</f>
        <v/>
      </c>
      <c r="Y47" s="511" t="str">
        <f>IF(Y45="","",VLOOKUP(Y45,'シフト記号表（勤務時間帯） '!$D$6:$Z$47,23,FALSE))</f>
        <v/>
      </c>
      <c r="Z47" s="511" t="str">
        <f>IF(Z45="","",VLOOKUP(Z45,'シフト記号表（勤務時間帯） '!$D$6:$Z$47,23,FALSE))</f>
        <v/>
      </c>
      <c r="AA47" s="513" t="str">
        <f>IF(AA45="","",VLOOKUP(AA45,'シフト記号表（勤務時間帯） '!$D$6:$Z$47,23,FALSE))</f>
        <v/>
      </c>
      <c r="AB47" s="512" t="str">
        <f>IF(AB45="","",VLOOKUP(AB45,'シフト記号表（勤務時間帯） '!$D$6:$Z$47,23,FALSE))</f>
        <v/>
      </c>
      <c r="AC47" s="511" t="str">
        <f>IF(AC45="","",VLOOKUP(AC45,'シフト記号表（勤務時間帯） '!$D$6:$Z$47,23,FALSE))</f>
        <v/>
      </c>
      <c r="AD47" s="511" t="str">
        <f>IF(AD45="","",VLOOKUP(AD45,'シフト記号表（勤務時間帯） '!$D$6:$Z$47,23,FALSE))</f>
        <v/>
      </c>
      <c r="AE47" s="511" t="str">
        <f>IF(AE45="","",VLOOKUP(AE45,'シフト記号表（勤務時間帯） '!$D$6:$Z$47,23,FALSE))</f>
        <v/>
      </c>
      <c r="AF47" s="511" t="str">
        <f>IF(AF45="","",VLOOKUP(AF45,'シフト記号表（勤務時間帯） '!$D$6:$Z$47,23,FALSE))</f>
        <v/>
      </c>
      <c r="AG47" s="511" t="str">
        <f>IF(AG45="","",VLOOKUP(AG45,'シフト記号表（勤務時間帯） '!$D$6:$Z$47,23,FALSE))</f>
        <v/>
      </c>
      <c r="AH47" s="513" t="str">
        <f>IF(AH45="","",VLOOKUP(AH45,'シフト記号表（勤務時間帯） '!$D$6:$Z$47,23,FALSE))</f>
        <v/>
      </c>
      <c r="AI47" s="512" t="str">
        <f>IF(AI45="","",VLOOKUP(AI45,'シフト記号表（勤務時間帯） '!$D$6:$Z$47,23,FALSE))</f>
        <v/>
      </c>
      <c r="AJ47" s="511" t="str">
        <f>IF(AJ45="","",VLOOKUP(AJ45,'シフト記号表（勤務時間帯） '!$D$6:$Z$47,23,FALSE))</f>
        <v/>
      </c>
      <c r="AK47" s="511" t="str">
        <f>IF(AK45="","",VLOOKUP(AK45,'シフト記号表（勤務時間帯） '!$D$6:$Z$47,23,FALSE))</f>
        <v/>
      </c>
      <c r="AL47" s="511" t="str">
        <f>IF(AL45="","",VLOOKUP(AL45,'シフト記号表（勤務時間帯） '!$D$6:$Z$47,23,FALSE))</f>
        <v/>
      </c>
      <c r="AM47" s="511" t="str">
        <f>IF(AM45="","",VLOOKUP(AM45,'シフト記号表（勤務時間帯） '!$D$6:$Z$47,23,FALSE))</f>
        <v/>
      </c>
      <c r="AN47" s="511" t="str">
        <f>IF(AN45="","",VLOOKUP(AN45,'シフト記号表（勤務時間帯） '!$D$6:$Z$47,23,FALSE))</f>
        <v/>
      </c>
      <c r="AO47" s="513" t="str">
        <f>IF(AO45="","",VLOOKUP(AO45,'シフト記号表（勤務時間帯） '!$D$6:$Z$47,23,FALSE))</f>
        <v/>
      </c>
      <c r="AP47" s="512" t="str">
        <f>IF(AP45="","",VLOOKUP(AP45,'シフト記号表（勤務時間帯） '!$D$6:$Z$47,23,FALSE))</f>
        <v/>
      </c>
      <c r="AQ47" s="511" t="str">
        <f>IF(AQ45="","",VLOOKUP(AQ45,'シフト記号表（勤務時間帯） '!$D$6:$Z$47,23,FALSE))</f>
        <v/>
      </c>
      <c r="AR47" s="511" t="str">
        <f>IF(AR45="","",VLOOKUP(AR45,'シフト記号表（勤務時間帯） '!$D$6:$Z$47,23,FALSE))</f>
        <v/>
      </c>
      <c r="AS47" s="511" t="str">
        <f>IF(AS45="","",VLOOKUP(AS45,'シフト記号表（勤務時間帯） '!$D$6:$Z$47,23,FALSE))</f>
        <v/>
      </c>
      <c r="AT47" s="511" t="str">
        <f>IF(AT45="","",VLOOKUP(AT45,'シフト記号表（勤務時間帯） '!$D$6:$Z$47,23,FALSE))</f>
        <v/>
      </c>
      <c r="AU47" s="511" t="str">
        <f>IF(AU45="","",VLOOKUP(AU45,'シフト記号表（勤務時間帯） '!$D$6:$Z$47,23,FALSE))</f>
        <v/>
      </c>
      <c r="AV47" s="513" t="str">
        <f>IF(AV45="","",VLOOKUP(AV45,'シフト記号表（勤務時間帯） '!$D$6:$Z$47,23,FALSE))</f>
        <v/>
      </c>
      <c r="AW47" s="512" t="str">
        <f>IF(AW45="","",VLOOKUP(AW45,'シフト記号表（勤務時間帯） '!$D$6:$Z$47,23,FALSE))</f>
        <v/>
      </c>
      <c r="AX47" s="511" t="str">
        <f>IF(AX45="","",VLOOKUP(AX45,'シフト記号表（勤務時間帯） '!$D$6:$Z$47,23,FALSE))</f>
        <v/>
      </c>
      <c r="AY47" s="511" t="str">
        <f>IF(AY45="","",VLOOKUP(AY45,'シフト記号表（勤務時間帯） '!$D$6:$Z$47,23,FALSE))</f>
        <v/>
      </c>
      <c r="AZ47" s="1195">
        <f>IF($BC$3="４週",SUM(U47:AV47),IF($BC$3="暦月",SUM(U47:AY47),""))</f>
        <v>0</v>
      </c>
      <c r="BA47" s="1196"/>
      <c r="BB47" s="1197">
        <f>IF($BC$3="４週",AZ47/4,IF($BC$3="暦月",(AZ47/($BC$8/7)),""))</f>
        <v>0</v>
      </c>
      <c r="BC47" s="1196"/>
      <c r="BD47" s="1189"/>
      <c r="BE47" s="1190"/>
      <c r="BF47" s="1190"/>
      <c r="BG47" s="1190"/>
      <c r="BH47" s="1191"/>
    </row>
    <row r="48" spans="2:60" ht="20.25" customHeight="1">
      <c r="B48" s="537"/>
      <c r="C48" s="1141"/>
      <c r="D48" s="1142"/>
      <c r="E48" s="1143"/>
      <c r="F48" s="529"/>
      <c r="G48" s="528"/>
      <c r="H48" s="1205"/>
      <c r="I48" s="1153"/>
      <c r="J48" s="1154"/>
      <c r="K48" s="1154"/>
      <c r="L48" s="1155"/>
      <c r="M48" s="1162"/>
      <c r="N48" s="1163"/>
      <c r="O48" s="1164"/>
      <c r="P48" s="548" t="s">
        <v>427</v>
      </c>
      <c r="Q48" s="547"/>
      <c r="R48" s="547"/>
      <c r="S48" s="546"/>
      <c r="T48" s="545"/>
      <c r="U48" s="531"/>
      <c r="V48" s="530"/>
      <c r="W48" s="530"/>
      <c r="X48" s="530"/>
      <c r="Y48" s="530"/>
      <c r="Z48" s="530"/>
      <c r="AA48" s="532"/>
      <c r="AB48" s="531"/>
      <c r="AC48" s="530"/>
      <c r="AD48" s="530"/>
      <c r="AE48" s="530"/>
      <c r="AF48" s="530"/>
      <c r="AG48" s="530"/>
      <c r="AH48" s="532"/>
      <c r="AI48" s="531"/>
      <c r="AJ48" s="530"/>
      <c r="AK48" s="530"/>
      <c r="AL48" s="530"/>
      <c r="AM48" s="530"/>
      <c r="AN48" s="530"/>
      <c r="AO48" s="532"/>
      <c r="AP48" s="531"/>
      <c r="AQ48" s="530"/>
      <c r="AR48" s="530"/>
      <c r="AS48" s="530"/>
      <c r="AT48" s="530"/>
      <c r="AU48" s="530"/>
      <c r="AV48" s="532"/>
      <c r="AW48" s="531"/>
      <c r="AX48" s="530"/>
      <c r="AY48" s="530"/>
      <c r="AZ48" s="1171"/>
      <c r="BA48" s="1172"/>
      <c r="BB48" s="1201"/>
      <c r="BC48" s="1172"/>
      <c r="BD48" s="1183"/>
      <c r="BE48" s="1184"/>
      <c r="BF48" s="1184"/>
      <c r="BG48" s="1184"/>
      <c r="BH48" s="1185"/>
    </row>
    <row r="49" spans="2:60" ht="20.25" customHeight="1">
      <c r="B49" s="520">
        <f>B46+1</f>
        <v>10</v>
      </c>
      <c r="C49" s="1144"/>
      <c r="D49" s="1145"/>
      <c r="E49" s="1146"/>
      <c r="F49" s="529">
        <f>C48</f>
        <v>0</v>
      </c>
      <c r="G49" s="528"/>
      <c r="H49" s="1151"/>
      <c r="I49" s="1156"/>
      <c r="J49" s="1157"/>
      <c r="K49" s="1157"/>
      <c r="L49" s="1158"/>
      <c r="M49" s="1165"/>
      <c r="N49" s="1166"/>
      <c r="O49" s="1167"/>
      <c r="P49" s="527" t="s">
        <v>426</v>
      </c>
      <c r="Q49" s="526"/>
      <c r="R49" s="526"/>
      <c r="S49" s="525"/>
      <c r="T49" s="524"/>
      <c r="U49" s="522" t="str">
        <f>IF(U48="","",VLOOKUP(U48,'シフト記号表（勤務時間帯） '!$D$6:$X$47,21,FALSE))</f>
        <v/>
      </c>
      <c r="V49" s="521" t="str">
        <f>IF(V48="","",VLOOKUP(V48,'シフト記号表（勤務時間帯） '!$D$6:$X$47,21,FALSE))</f>
        <v/>
      </c>
      <c r="W49" s="521" t="str">
        <f>IF(W48="","",VLOOKUP(W48,'シフト記号表（勤務時間帯） '!$D$6:$X$47,21,FALSE))</f>
        <v/>
      </c>
      <c r="X49" s="521" t="str">
        <f>IF(X48="","",VLOOKUP(X48,'シフト記号表（勤務時間帯） '!$D$6:$X$47,21,FALSE))</f>
        <v/>
      </c>
      <c r="Y49" s="521" t="str">
        <f>IF(Y48="","",VLOOKUP(Y48,'シフト記号表（勤務時間帯） '!$D$6:$X$47,21,FALSE))</f>
        <v/>
      </c>
      <c r="Z49" s="521" t="str">
        <f>IF(Z48="","",VLOOKUP(Z48,'シフト記号表（勤務時間帯） '!$D$6:$X$47,21,FALSE))</f>
        <v/>
      </c>
      <c r="AA49" s="523" t="str">
        <f>IF(AA48="","",VLOOKUP(AA48,'シフト記号表（勤務時間帯） '!$D$6:$X$47,21,FALSE))</f>
        <v/>
      </c>
      <c r="AB49" s="522" t="str">
        <f>IF(AB48="","",VLOOKUP(AB48,'シフト記号表（勤務時間帯） '!$D$6:$X$47,21,FALSE))</f>
        <v/>
      </c>
      <c r="AC49" s="521" t="str">
        <f>IF(AC48="","",VLOOKUP(AC48,'シフト記号表（勤務時間帯） '!$D$6:$X$47,21,FALSE))</f>
        <v/>
      </c>
      <c r="AD49" s="521" t="str">
        <f>IF(AD48="","",VLOOKUP(AD48,'シフト記号表（勤務時間帯） '!$D$6:$X$47,21,FALSE))</f>
        <v/>
      </c>
      <c r="AE49" s="521" t="str">
        <f>IF(AE48="","",VLOOKUP(AE48,'シフト記号表（勤務時間帯） '!$D$6:$X$47,21,FALSE))</f>
        <v/>
      </c>
      <c r="AF49" s="521" t="str">
        <f>IF(AF48="","",VLOOKUP(AF48,'シフト記号表（勤務時間帯） '!$D$6:$X$47,21,FALSE))</f>
        <v/>
      </c>
      <c r="AG49" s="521" t="str">
        <f>IF(AG48="","",VLOOKUP(AG48,'シフト記号表（勤務時間帯） '!$D$6:$X$47,21,FALSE))</f>
        <v/>
      </c>
      <c r="AH49" s="523" t="str">
        <f>IF(AH48="","",VLOOKUP(AH48,'シフト記号表（勤務時間帯） '!$D$6:$X$47,21,FALSE))</f>
        <v/>
      </c>
      <c r="AI49" s="522" t="str">
        <f>IF(AI48="","",VLOOKUP(AI48,'シフト記号表（勤務時間帯） '!$D$6:$X$47,21,FALSE))</f>
        <v/>
      </c>
      <c r="AJ49" s="521" t="str">
        <f>IF(AJ48="","",VLOOKUP(AJ48,'シフト記号表（勤務時間帯） '!$D$6:$X$47,21,FALSE))</f>
        <v/>
      </c>
      <c r="AK49" s="521" t="str">
        <f>IF(AK48="","",VLOOKUP(AK48,'シフト記号表（勤務時間帯） '!$D$6:$X$47,21,FALSE))</f>
        <v/>
      </c>
      <c r="AL49" s="521" t="str">
        <f>IF(AL48="","",VLOOKUP(AL48,'シフト記号表（勤務時間帯） '!$D$6:$X$47,21,FALSE))</f>
        <v/>
      </c>
      <c r="AM49" s="521" t="str">
        <f>IF(AM48="","",VLOOKUP(AM48,'シフト記号表（勤務時間帯） '!$D$6:$X$47,21,FALSE))</f>
        <v/>
      </c>
      <c r="AN49" s="521" t="str">
        <f>IF(AN48="","",VLOOKUP(AN48,'シフト記号表（勤務時間帯） '!$D$6:$X$47,21,FALSE))</f>
        <v/>
      </c>
      <c r="AO49" s="523" t="str">
        <f>IF(AO48="","",VLOOKUP(AO48,'シフト記号表（勤務時間帯） '!$D$6:$X$47,21,FALSE))</f>
        <v/>
      </c>
      <c r="AP49" s="522" t="str">
        <f>IF(AP48="","",VLOOKUP(AP48,'シフト記号表（勤務時間帯） '!$D$6:$X$47,21,FALSE))</f>
        <v/>
      </c>
      <c r="AQ49" s="521" t="str">
        <f>IF(AQ48="","",VLOOKUP(AQ48,'シフト記号表（勤務時間帯） '!$D$6:$X$47,21,FALSE))</f>
        <v/>
      </c>
      <c r="AR49" s="521" t="str">
        <f>IF(AR48="","",VLOOKUP(AR48,'シフト記号表（勤務時間帯） '!$D$6:$X$47,21,FALSE))</f>
        <v/>
      </c>
      <c r="AS49" s="521" t="str">
        <f>IF(AS48="","",VLOOKUP(AS48,'シフト記号表（勤務時間帯） '!$D$6:$X$47,21,FALSE))</f>
        <v/>
      </c>
      <c r="AT49" s="521" t="str">
        <f>IF(AT48="","",VLOOKUP(AT48,'シフト記号表（勤務時間帯） '!$D$6:$X$47,21,FALSE))</f>
        <v/>
      </c>
      <c r="AU49" s="521" t="str">
        <f>IF(AU48="","",VLOOKUP(AU48,'シフト記号表（勤務時間帯） '!$D$6:$X$47,21,FALSE))</f>
        <v/>
      </c>
      <c r="AV49" s="523" t="str">
        <f>IF(AV48="","",VLOOKUP(AV48,'シフト記号表（勤務時間帯） '!$D$6:$X$47,21,FALSE))</f>
        <v/>
      </c>
      <c r="AW49" s="522" t="str">
        <f>IF(AW48="","",VLOOKUP(AW48,'シフト記号表（勤務時間帯） '!$D$6:$X$47,21,FALSE))</f>
        <v/>
      </c>
      <c r="AX49" s="521" t="str">
        <f>IF(AX48="","",VLOOKUP(AX48,'シフト記号表（勤務時間帯） '!$D$6:$X$47,21,FALSE))</f>
        <v/>
      </c>
      <c r="AY49" s="521" t="str">
        <f>IF(AY48="","",VLOOKUP(AY48,'シフト記号表（勤務時間帯） '!$D$6:$X$47,21,FALSE))</f>
        <v/>
      </c>
      <c r="AZ49" s="1192">
        <f>IF($BC$3="４週",SUM(U49:AV49),IF($BC$3="暦月",SUM(U49:AY49),""))</f>
        <v>0</v>
      </c>
      <c r="BA49" s="1193"/>
      <c r="BB49" s="1194">
        <f>IF($BC$3="４週",AZ49/4,IF($BC$3="暦月",(AZ49/($BC$8/7)),""))</f>
        <v>0</v>
      </c>
      <c r="BC49" s="1193"/>
      <c r="BD49" s="1186"/>
      <c r="BE49" s="1187"/>
      <c r="BF49" s="1187"/>
      <c r="BG49" s="1187"/>
      <c r="BH49" s="1188"/>
    </row>
    <row r="50" spans="2:60" ht="20.25" customHeight="1">
      <c r="B50" s="544"/>
      <c r="C50" s="1147"/>
      <c r="D50" s="1148"/>
      <c r="E50" s="1149"/>
      <c r="F50" s="543"/>
      <c r="G50" s="542">
        <f>C48</f>
        <v>0</v>
      </c>
      <c r="H50" s="1152"/>
      <c r="I50" s="1159"/>
      <c r="J50" s="1160"/>
      <c r="K50" s="1160"/>
      <c r="L50" s="1161"/>
      <c r="M50" s="1168"/>
      <c r="N50" s="1169"/>
      <c r="O50" s="1170"/>
      <c r="P50" s="541" t="s">
        <v>425</v>
      </c>
      <c r="Q50" s="540"/>
      <c r="R50" s="540"/>
      <c r="S50" s="539"/>
      <c r="T50" s="538"/>
      <c r="U50" s="512" t="str">
        <f>IF(U48="","",VLOOKUP(U48,'シフト記号表（勤務時間帯） '!$D$6:$Z$47,23,FALSE))</f>
        <v/>
      </c>
      <c r="V50" s="511" t="str">
        <f>IF(V48="","",VLOOKUP(V48,'シフト記号表（勤務時間帯） '!$D$6:$Z$47,23,FALSE))</f>
        <v/>
      </c>
      <c r="W50" s="511" t="str">
        <f>IF(W48="","",VLOOKUP(W48,'シフト記号表（勤務時間帯） '!$D$6:$Z$47,23,FALSE))</f>
        <v/>
      </c>
      <c r="X50" s="511" t="str">
        <f>IF(X48="","",VLOOKUP(X48,'シフト記号表（勤務時間帯） '!$D$6:$Z$47,23,FALSE))</f>
        <v/>
      </c>
      <c r="Y50" s="511" t="str">
        <f>IF(Y48="","",VLOOKUP(Y48,'シフト記号表（勤務時間帯） '!$D$6:$Z$47,23,FALSE))</f>
        <v/>
      </c>
      <c r="Z50" s="511" t="str">
        <f>IF(Z48="","",VLOOKUP(Z48,'シフト記号表（勤務時間帯） '!$D$6:$Z$47,23,FALSE))</f>
        <v/>
      </c>
      <c r="AA50" s="513" t="str">
        <f>IF(AA48="","",VLOOKUP(AA48,'シフト記号表（勤務時間帯） '!$D$6:$Z$47,23,FALSE))</f>
        <v/>
      </c>
      <c r="AB50" s="512" t="str">
        <f>IF(AB48="","",VLOOKUP(AB48,'シフト記号表（勤務時間帯） '!$D$6:$Z$47,23,FALSE))</f>
        <v/>
      </c>
      <c r="AC50" s="511" t="str">
        <f>IF(AC48="","",VLOOKUP(AC48,'シフト記号表（勤務時間帯） '!$D$6:$Z$47,23,FALSE))</f>
        <v/>
      </c>
      <c r="AD50" s="511" t="str">
        <f>IF(AD48="","",VLOOKUP(AD48,'シフト記号表（勤務時間帯） '!$D$6:$Z$47,23,FALSE))</f>
        <v/>
      </c>
      <c r="AE50" s="511" t="str">
        <f>IF(AE48="","",VLOOKUP(AE48,'シフト記号表（勤務時間帯） '!$D$6:$Z$47,23,FALSE))</f>
        <v/>
      </c>
      <c r="AF50" s="511" t="str">
        <f>IF(AF48="","",VLOOKUP(AF48,'シフト記号表（勤務時間帯） '!$D$6:$Z$47,23,FALSE))</f>
        <v/>
      </c>
      <c r="AG50" s="511" t="str">
        <f>IF(AG48="","",VLOOKUP(AG48,'シフト記号表（勤務時間帯） '!$D$6:$Z$47,23,FALSE))</f>
        <v/>
      </c>
      <c r="AH50" s="513" t="str">
        <f>IF(AH48="","",VLOOKUP(AH48,'シフト記号表（勤務時間帯） '!$D$6:$Z$47,23,FALSE))</f>
        <v/>
      </c>
      <c r="AI50" s="512" t="str">
        <f>IF(AI48="","",VLOOKUP(AI48,'シフト記号表（勤務時間帯） '!$D$6:$Z$47,23,FALSE))</f>
        <v/>
      </c>
      <c r="AJ50" s="511" t="str">
        <f>IF(AJ48="","",VLOOKUP(AJ48,'シフト記号表（勤務時間帯） '!$D$6:$Z$47,23,FALSE))</f>
        <v/>
      </c>
      <c r="AK50" s="511" t="str">
        <f>IF(AK48="","",VLOOKUP(AK48,'シフト記号表（勤務時間帯） '!$D$6:$Z$47,23,FALSE))</f>
        <v/>
      </c>
      <c r="AL50" s="511" t="str">
        <f>IF(AL48="","",VLOOKUP(AL48,'シフト記号表（勤務時間帯） '!$D$6:$Z$47,23,FALSE))</f>
        <v/>
      </c>
      <c r="AM50" s="511" t="str">
        <f>IF(AM48="","",VLOOKUP(AM48,'シフト記号表（勤務時間帯） '!$D$6:$Z$47,23,FALSE))</f>
        <v/>
      </c>
      <c r="AN50" s="511" t="str">
        <f>IF(AN48="","",VLOOKUP(AN48,'シフト記号表（勤務時間帯） '!$D$6:$Z$47,23,FALSE))</f>
        <v/>
      </c>
      <c r="AO50" s="513" t="str">
        <f>IF(AO48="","",VLOOKUP(AO48,'シフト記号表（勤務時間帯） '!$D$6:$Z$47,23,FALSE))</f>
        <v/>
      </c>
      <c r="AP50" s="512" t="str">
        <f>IF(AP48="","",VLOOKUP(AP48,'シフト記号表（勤務時間帯） '!$D$6:$Z$47,23,FALSE))</f>
        <v/>
      </c>
      <c r="AQ50" s="511" t="str">
        <f>IF(AQ48="","",VLOOKUP(AQ48,'シフト記号表（勤務時間帯） '!$D$6:$Z$47,23,FALSE))</f>
        <v/>
      </c>
      <c r="AR50" s="511" t="str">
        <f>IF(AR48="","",VLOOKUP(AR48,'シフト記号表（勤務時間帯） '!$D$6:$Z$47,23,FALSE))</f>
        <v/>
      </c>
      <c r="AS50" s="511" t="str">
        <f>IF(AS48="","",VLOOKUP(AS48,'シフト記号表（勤務時間帯） '!$D$6:$Z$47,23,FALSE))</f>
        <v/>
      </c>
      <c r="AT50" s="511" t="str">
        <f>IF(AT48="","",VLOOKUP(AT48,'シフト記号表（勤務時間帯） '!$D$6:$Z$47,23,FALSE))</f>
        <v/>
      </c>
      <c r="AU50" s="511" t="str">
        <f>IF(AU48="","",VLOOKUP(AU48,'シフト記号表（勤務時間帯） '!$D$6:$Z$47,23,FALSE))</f>
        <v/>
      </c>
      <c r="AV50" s="513" t="str">
        <f>IF(AV48="","",VLOOKUP(AV48,'シフト記号表（勤務時間帯） '!$D$6:$Z$47,23,FALSE))</f>
        <v/>
      </c>
      <c r="AW50" s="512" t="str">
        <f>IF(AW48="","",VLOOKUP(AW48,'シフト記号表（勤務時間帯） '!$D$6:$Z$47,23,FALSE))</f>
        <v/>
      </c>
      <c r="AX50" s="511" t="str">
        <f>IF(AX48="","",VLOOKUP(AX48,'シフト記号表（勤務時間帯） '!$D$6:$Z$47,23,FALSE))</f>
        <v/>
      </c>
      <c r="AY50" s="511" t="str">
        <f>IF(AY48="","",VLOOKUP(AY48,'シフト記号表（勤務時間帯） '!$D$6:$Z$47,23,FALSE))</f>
        <v/>
      </c>
      <c r="AZ50" s="1195">
        <f>IF($BC$3="４週",SUM(U50:AV50),IF($BC$3="暦月",SUM(U50:AY50),""))</f>
        <v>0</v>
      </c>
      <c r="BA50" s="1196"/>
      <c r="BB50" s="1197">
        <f>IF($BC$3="４週",AZ50/4,IF($BC$3="暦月",(AZ50/($BC$8/7)),""))</f>
        <v>0</v>
      </c>
      <c r="BC50" s="1196"/>
      <c r="BD50" s="1189"/>
      <c r="BE50" s="1190"/>
      <c r="BF50" s="1190"/>
      <c r="BG50" s="1190"/>
      <c r="BH50" s="1191"/>
    </row>
    <row r="51" spans="2:60" ht="20.25" customHeight="1">
      <c r="B51" s="537"/>
      <c r="C51" s="1141"/>
      <c r="D51" s="1142"/>
      <c r="E51" s="1143"/>
      <c r="F51" s="529"/>
      <c r="G51" s="528"/>
      <c r="H51" s="1205"/>
      <c r="I51" s="1153"/>
      <c r="J51" s="1154"/>
      <c r="K51" s="1154"/>
      <c r="L51" s="1155"/>
      <c r="M51" s="1162"/>
      <c r="N51" s="1163"/>
      <c r="O51" s="1164"/>
      <c r="P51" s="548" t="s">
        <v>427</v>
      </c>
      <c r="Q51" s="547"/>
      <c r="R51" s="547"/>
      <c r="S51" s="546"/>
      <c r="T51" s="545"/>
      <c r="U51" s="531"/>
      <c r="V51" s="530"/>
      <c r="W51" s="530"/>
      <c r="X51" s="530"/>
      <c r="Y51" s="530"/>
      <c r="Z51" s="530"/>
      <c r="AA51" s="532"/>
      <c r="AB51" s="531"/>
      <c r="AC51" s="530"/>
      <c r="AD51" s="530"/>
      <c r="AE51" s="530"/>
      <c r="AF51" s="530"/>
      <c r="AG51" s="530"/>
      <c r="AH51" s="532"/>
      <c r="AI51" s="531"/>
      <c r="AJ51" s="530"/>
      <c r="AK51" s="530"/>
      <c r="AL51" s="530"/>
      <c r="AM51" s="530"/>
      <c r="AN51" s="530"/>
      <c r="AO51" s="532"/>
      <c r="AP51" s="531"/>
      <c r="AQ51" s="530"/>
      <c r="AR51" s="530"/>
      <c r="AS51" s="530"/>
      <c r="AT51" s="530"/>
      <c r="AU51" s="530"/>
      <c r="AV51" s="532"/>
      <c r="AW51" s="531"/>
      <c r="AX51" s="530"/>
      <c r="AY51" s="530"/>
      <c r="AZ51" s="1171"/>
      <c r="BA51" s="1172"/>
      <c r="BB51" s="1201"/>
      <c r="BC51" s="1172"/>
      <c r="BD51" s="1183"/>
      <c r="BE51" s="1184"/>
      <c r="BF51" s="1184"/>
      <c r="BG51" s="1184"/>
      <c r="BH51" s="1185"/>
    </row>
    <row r="52" spans="2:60" ht="20.25" customHeight="1">
      <c r="B52" s="520">
        <f>B49+1</f>
        <v>11</v>
      </c>
      <c r="C52" s="1144"/>
      <c r="D52" s="1145"/>
      <c r="E52" s="1146"/>
      <c r="F52" s="529">
        <f>C51</f>
        <v>0</v>
      </c>
      <c r="G52" s="528"/>
      <c r="H52" s="1151"/>
      <c r="I52" s="1156"/>
      <c r="J52" s="1157"/>
      <c r="K52" s="1157"/>
      <c r="L52" s="1158"/>
      <c r="M52" s="1165"/>
      <c r="N52" s="1166"/>
      <c r="O52" s="1167"/>
      <c r="P52" s="527" t="s">
        <v>426</v>
      </c>
      <c r="Q52" s="526"/>
      <c r="R52" s="526"/>
      <c r="S52" s="525"/>
      <c r="T52" s="524"/>
      <c r="U52" s="522" t="str">
        <f>IF(U51="","",VLOOKUP(U51,'シフト記号表（勤務時間帯） '!$D$6:$X$47,21,FALSE))</f>
        <v/>
      </c>
      <c r="V52" s="521" t="str">
        <f>IF(V51="","",VLOOKUP(V51,'シフト記号表（勤務時間帯） '!$D$6:$X$47,21,FALSE))</f>
        <v/>
      </c>
      <c r="W52" s="521" t="str">
        <f>IF(W51="","",VLOOKUP(W51,'シフト記号表（勤務時間帯） '!$D$6:$X$47,21,FALSE))</f>
        <v/>
      </c>
      <c r="X52" s="521" t="str">
        <f>IF(X51="","",VLOOKUP(X51,'シフト記号表（勤務時間帯） '!$D$6:$X$47,21,FALSE))</f>
        <v/>
      </c>
      <c r="Y52" s="521" t="str">
        <f>IF(Y51="","",VLOOKUP(Y51,'シフト記号表（勤務時間帯） '!$D$6:$X$47,21,FALSE))</f>
        <v/>
      </c>
      <c r="Z52" s="521" t="str">
        <f>IF(Z51="","",VLOOKUP(Z51,'シフト記号表（勤務時間帯） '!$D$6:$X$47,21,FALSE))</f>
        <v/>
      </c>
      <c r="AA52" s="523" t="str">
        <f>IF(AA51="","",VLOOKUP(AA51,'シフト記号表（勤務時間帯） '!$D$6:$X$47,21,FALSE))</f>
        <v/>
      </c>
      <c r="AB52" s="522" t="str">
        <f>IF(AB51="","",VLOOKUP(AB51,'シフト記号表（勤務時間帯） '!$D$6:$X$47,21,FALSE))</f>
        <v/>
      </c>
      <c r="AC52" s="521" t="str">
        <f>IF(AC51="","",VLOOKUP(AC51,'シフト記号表（勤務時間帯） '!$D$6:$X$47,21,FALSE))</f>
        <v/>
      </c>
      <c r="AD52" s="521" t="str">
        <f>IF(AD51="","",VLOOKUP(AD51,'シフト記号表（勤務時間帯） '!$D$6:$X$47,21,FALSE))</f>
        <v/>
      </c>
      <c r="AE52" s="521" t="str">
        <f>IF(AE51="","",VLOOKUP(AE51,'シフト記号表（勤務時間帯） '!$D$6:$X$47,21,FALSE))</f>
        <v/>
      </c>
      <c r="AF52" s="521" t="str">
        <f>IF(AF51="","",VLOOKUP(AF51,'シフト記号表（勤務時間帯） '!$D$6:$X$47,21,FALSE))</f>
        <v/>
      </c>
      <c r="AG52" s="521" t="str">
        <f>IF(AG51="","",VLOOKUP(AG51,'シフト記号表（勤務時間帯） '!$D$6:$X$47,21,FALSE))</f>
        <v/>
      </c>
      <c r="AH52" s="523" t="str">
        <f>IF(AH51="","",VLOOKUP(AH51,'シフト記号表（勤務時間帯） '!$D$6:$X$47,21,FALSE))</f>
        <v/>
      </c>
      <c r="AI52" s="522" t="str">
        <f>IF(AI51="","",VLOOKUP(AI51,'シフト記号表（勤務時間帯） '!$D$6:$X$47,21,FALSE))</f>
        <v/>
      </c>
      <c r="AJ52" s="521" t="str">
        <f>IF(AJ51="","",VLOOKUP(AJ51,'シフト記号表（勤務時間帯） '!$D$6:$X$47,21,FALSE))</f>
        <v/>
      </c>
      <c r="AK52" s="521" t="str">
        <f>IF(AK51="","",VLOOKUP(AK51,'シフト記号表（勤務時間帯） '!$D$6:$X$47,21,FALSE))</f>
        <v/>
      </c>
      <c r="AL52" s="521" t="str">
        <f>IF(AL51="","",VLOOKUP(AL51,'シフト記号表（勤務時間帯） '!$D$6:$X$47,21,FALSE))</f>
        <v/>
      </c>
      <c r="AM52" s="521" t="str">
        <f>IF(AM51="","",VLOOKUP(AM51,'シフト記号表（勤務時間帯） '!$D$6:$X$47,21,FALSE))</f>
        <v/>
      </c>
      <c r="AN52" s="521" t="str">
        <f>IF(AN51="","",VLOOKUP(AN51,'シフト記号表（勤務時間帯） '!$D$6:$X$47,21,FALSE))</f>
        <v/>
      </c>
      <c r="AO52" s="523" t="str">
        <f>IF(AO51="","",VLOOKUP(AO51,'シフト記号表（勤務時間帯） '!$D$6:$X$47,21,FALSE))</f>
        <v/>
      </c>
      <c r="AP52" s="522" t="str">
        <f>IF(AP51="","",VLOOKUP(AP51,'シフト記号表（勤務時間帯） '!$D$6:$X$47,21,FALSE))</f>
        <v/>
      </c>
      <c r="AQ52" s="521" t="str">
        <f>IF(AQ51="","",VLOOKUP(AQ51,'シフト記号表（勤務時間帯） '!$D$6:$X$47,21,FALSE))</f>
        <v/>
      </c>
      <c r="AR52" s="521" t="str">
        <f>IF(AR51="","",VLOOKUP(AR51,'シフト記号表（勤務時間帯） '!$D$6:$X$47,21,FALSE))</f>
        <v/>
      </c>
      <c r="AS52" s="521" t="str">
        <f>IF(AS51="","",VLOOKUP(AS51,'シフト記号表（勤務時間帯） '!$D$6:$X$47,21,FALSE))</f>
        <v/>
      </c>
      <c r="AT52" s="521" t="str">
        <f>IF(AT51="","",VLOOKUP(AT51,'シフト記号表（勤務時間帯） '!$D$6:$X$47,21,FALSE))</f>
        <v/>
      </c>
      <c r="AU52" s="521" t="str">
        <f>IF(AU51="","",VLOOKUP(AU51,'シフト記号表（勤務時間帯） '!$D$6:$X$47,21,FALSE))</f>
        <v/>
      </c>
      <c r="AV52" s="523" t="str">
        <f>IF(AV51="","",VLOOKUP(AV51,'シフト記号表（勤務時間帯） '!$D$6:$X$47,21,FALSE))</f>
        <v/>
      </c>
      <c r="AW52" s="522" t="str">
        <f>IF(AW51="","",VLOOKUP(AW51,'シフト記号表（勤務時間帯） '!$D$6:$X$47,21,FALSE))</f>
        <v/>
      </c>
      <c r="AX52" s="521" t="str">
        <f>IF(AX51="","",VLOOKUP(AX51,'シフト記号表（勤務時間帯） '!$D$6:$X$47,21,FALSE))</f>
        <v/>
      </c>
      <c r="AY52" s="521" t="str">
        <f>IF(AY51="","",VLOOKUP(AY51,'シフト記号表（勤務時間帯） '!$D$6:$X$47,21,FALSE))</f>
        <v/>
      </c>
      <c r="AZ52" s="1192">
        <f>IF($BC$3="４週",SUM(U52:AV52),IF($BC$3="暦月",SUM(U52:AY52),""))</f>
        <v>0</v>
      </c>
      <c r="BA52" s="1193"/>
      <c r="BB52" s="1194">
        <f>IF($BC$3="４週",AZ52/4,IF($BC$3="暦月",(AZ52/($BC$8/7)),""))</f>
        <v>0</v>
      </c>
      <c r="BC52" s="1193"/>
      <c r="BD52" s="1186"/>
      <c r="BE52" s="1187"/>
      <c r="BF52" s="1187"/>
      <c r="BG52" s="1187"/>
      <c r="BH52" s="1188"/>
    </row>
    <row r="53" spans="2:60" ht="20.25" customHeight="1">
      <c r="B53" s="544"/>
      <c r="C53" s="1147"/>
      <c r="D53" s="1148"/>
      <c r="E53" s="1149"/>
      <c r="F53" s="543"/>
      <c r="G53" s="542">
        <f>C51</f>
        <v>0</v>
      </c>
      <c r="H53" s="1152"/>
      <c r="I53" s="1159"/>
      <c r="J53" s="1160"/>
      <c r="K53" s="1160"/>
      <c r="L53" s="1161"/>
      <c r="M53" s="1168"/>
      <c r="N53" s="1169"/>
      <c r="O53" s="1170"/>
      <c r="P53" s="541" t="s">
        <v>425</v>
      </c>
      <c r="Q53" s="540"/>
      <c r="R53" s="540"/>
      <c r="S53" s="539"/>
      <c r="T53" s="538"/>
      <c r="U53" s="512" t="str">
        <f>IF(U51="","",VLOOKUP(U51,'シフト記号表（勤務時間帯） '!$D$6:$Z$47,23,FALSE))</f>
        <v/>
      </c>
      <c r="V53" s="511" t="str">
        <f>IF(V51="","",VLOOKUP(V51,'シフト記号表（勤務時間帯） '!$D$6:$Z$47,23,FALSE))</f>
        <v/>
      </c>
      <c r="W53" s="511" t="str">
        <f>IF(W51="","",VLOOKUP(W51,'シフト記号表（勤務時間帯） '!$D$6:$Z$47,23,FALSE))</f>
        <v/>
      </c>
      <c r="X53" s="511" t="str">
        <f>IF(X51="","",VLOOKUP(X51,'シフト記号表（勤務時間帯） '!$D$6:$Z$47,23,FALSE))</f>
        <v/>
      </c>
      <c r="Y53" s="511" t="str">
        <f>IF(Y51="","",VLOOKUP(Y51,'シフト記号表（勤務時間帯） '!$D$6:$Z$47,23,FALSE))</f>
        <v/>
      </c>
      <c r="Z53" s="511" t="str">
        <f>IF(Z51="","",VLOOKUP(Z51,'シフト記号表（勤務時間帯） '!$D$6:$Z$47,23,FALSE))</f>
        <v/>
      </c>
      <c r="AA53" s="513" t="str">
        <f>IF(AA51="","",VLOOKUP(AA51,'シフト記号表（勤務時間帯） '!$D$6:$Z$47,23,FALSE))</f>
        <v/>
      </c>
      <c r="AB53" s="512" t="str">
        <f>IF(AB51="","",VLOOKUP(AB51,'シフト記号表（勤務時間帯） '!$D$6:$Z$47,23,FALSE))</f>
        <v/>
      </c>
      <c r="AC53" s="511" t="str">
        <f>IF(AC51="","",VLOOKUP(AC51,'シフト記号表（勤務時間帯） '!$D$6:$Z$47,23,FALSE))</f>
        <v/>
      </c>
      <c r="AD53" s="511" t="str">
        <f>IF(AD51="","",VLOOKUP(AD51,'シフト記号表（勤務時間帯） '!$D$6:$Z$47,23,FALSE))</f>
        <v/>
      </c>
      <c r="AE53" s="511" t="str">
        <f>IF(AE51="","",VLOOKUP(AE51,'シフト記号表（勤務時間帯） '!$D$6:$Z$47,23,FALSE))</f>
        <v/>
      </c>
      <c r="AF53" s="511" t="str">
        <f>IF(AF51="","",VLOOKUP(AF51,'シフト記号表（勤務時間帯） '!$D$6:$Z$47,23,FALSE))</f>
        <v/>
      </c>
      <c r="AG53" s="511" t="str">
        <f>IF(AG51="","",VLOOKUP(AG51,'シフト記号表（勤務時間帯） '!$D$6:$Z$47,23,FALSE))</f>
        <v/>
      </c>
      <c r="AH53" s="513" t="str">
        <f>IF(AH51="","",VLOOKUP(AH51,'シフト記号表（勤務時間帯） '!$D$6:$Z$47,23,FALSE))</f>
        <v/>
      </c>
      <c r="AI53" s="512" t="str">
        <f>IF(AI51="","",VLOOKUP(AI51,'シフト記号表（勤務時間帯） '!$D$6:$Z$47,23,FALSE))</f>
        <v/>
      </c>
      <c r="AJ53" s="511" t="str">
        <f>IF(AJ51="","",VLOOKUP(AJ51,'シフト記号表（勤務時間帯） '!$D$6:$Z$47,23,FALSE))</f>
        <v/>
      </c>
      <c r="AK53" s="511" t="str">
        <f>IF(AK51="","",VLOOKUP(AK51,'シフト記号表（勤務時間帯） '!$D$6:$Z$47,23,FALSE))</f>
        <v/>
      </c>
      <c r="AL53" s="511" t="str">
        <f>IF(AL51="","",VLOOKUP(AL51,'シフト記号表（勤務時間帯） '!$D$6:$Z$47,23,FALSE))</f>
        <v/>
      </c>
      <c r="AM53" s="511" t="str">
        <f>IF(AM51="","",VLOOKUP(AM51,'シフト記号表（勤務時間帯） '!$D$6:$Z$47,23,FALSE))</f>
        <v/>
      </c>
      <c r="AN53" s="511" t="str">
        <f>IF(AN51="","",VLOOKUP(AN51,'シフト記号表（勤務時間帯） '!$D$6:$Z$47,23,FALSE))</f>
        <v/>
      </c>
      <c r="AO53" s="513" t="str">
        <f>IF(AO51="","",VLOOKUP(AO51,'シフト記号表（勤務時間帯） '!$D$6:$Z$47,23,FALSE))</f>
        <v/>
      </c>
      <c r="AP53" s="512" t="str">
        <f>IF(AP51="","",VLOOKUP(AP51,'シフト記号表（勤務時間帯） '!$D$6:$Z$47,23,FALSE))</f>
        <v/>
      </c>
      <c r="AQ53" s="511" t="str">
        <f>IF(AQ51="","",VLOOKUP(AQ51,'シフト記号表（勤務時間帯） '!$D$6:$Z$47,23,FALSE))</f>
        <v/>
      </c>
      <c r="AR53" s="511" t="str">
        <f>IF(AR51="","",VLOOKUP(AR51,'シフト記号表（勤務時間帯） '!$D$6:$Z$47,23,FALSE))</f>
        <v/>
      </c>
      <c r="AS53" s="511" t="str">
        <f>IF(AS51="","",VLOOKUP(AS51,'シフト記号表（勤務時間帯） '!$D$6:$Z$47,23,FALSE))</f>
        <v/>
      </c>
      <c r="AT53" s="511" t="str">
        <f>IF(AT51="","",VLOOKUP(AT51,'シフト記号表（勤務時間帯） '!$D$6:$Z$47,23,FALSE))</f>
        <v/>
      </c>
      <c r="AU53" s="511" t="str">
        <f>IF(AU51="","",VLOOKUP(AU51,'シフト記号表（勤務時間帯） '!$D$6:$Z$47,23,FALSE))</f>
        <v/>
      </c>
      <c r="AV53" s="513" t="str">
        <f>IF(AV51="","",VLOOKUP(AV51,'シフト記号表（勤務時間帯） '!$D$6:$Z$47,23,FALSE))</f>
        <v/>
      </c>
      <c r="AW53" s="512" t="str">
        <f>IF(AW51="","",VLOOKUP(AW51,'シフト記号表（勤務時間帯） '!$D$6:$Z$47,23,FALSE))</f>
        <v/>
      </c>
      <c r="AX53" s="511" t="str">
        <f>IF(AX51="","",VLOOKUP(AX51,'シフト記号表（勤務時間帯） '!$D$6:$Z$47,23,FALSE))</f>
        <v/>
      </c>
      <c r="AY53" s="511" t="str">
        <f>IF(AY51="","",VLOOKUP(AY51,'シフト記号表（勤務時間帯） '!$D$6:$Z$47,23,FALSE))</f>
        <v/>
      </c>
      <c r="AZ53" s="1195">
        <f>IF($BC$3="４週",SUM(U53:AV53),IF($BC$3="暦月",SUM(U53:AY53),""))</f>
        <v>0</v>
      </c>
      <c r="BA53" s="1196"/>
      <c r="BB53" s="1197">
        <f>IF($BC$3="４週",AZ53/4,IF($BC$3="暦月",(AZ53/($BC$8/7)),""))</f>
        <v>0</v>
      </c>
      <c r="BC53" s="1196"/>
      <c r="BD53" s="1189"/>
      <c r="BE53" s="1190"/>
      <c r="BF53" s="1190"/>
      <c r="BG53" s="1190"/>
      <c r="BH53" s="1191"/>
    </row>
    <row r="54" spans="2:60" ht="20.25" customHeight="1">
      <c r="B54" s="537"/>
      <c r="C54" s="1141"/>
      <c r="D54" s="1142"/>
      <c r="E54" s="1143"/>
      <c r="F54" s="529"/>
      <c r="G54" s="528"/>
      <c r="H54" s="1205"/>
      <c r="I54" s="1153"/>
      <c r="J54" s="1154"/>
      <c r="K54" s="1154"/>
      <c r="L54" s="1155"/>
      <c r="M54" s="1162"/>
      <c r="N54" s="1163"/>
      <c r="O54" s="1164"/>
      <c r="P54" s="548" t="s">
        <v>427</v>
      </c>
      <c r="Q54" s="547"/>
      <c r="R54" s="547"/>
      <c r="S54" s="546"/>
      <c r="T54" s="545"/>
      <c r="U54" s="531"/>
      <c r="V54" s="530"/>
      <c r="W54" s="530"/>
      <c r="X54" s="530"/>
      <c r="Y54" s="530"/>
      <c r="Z54" s="530"/>
      <c r="AA54" s="532"/>
      <c r="AB54" s="531"/>
      <c r="AC54" s="530"/>
      <c r="AD54" s="530"/>
      <c r="AE54" s="530"/>
      <c r="AF54" s="530"/>
      <c r="AG54" s="530"/>
      <c r="AH54" s="532"/>
      <c r="AI54" s="531"/>
      <c r="AJ54" s="530"/>
      <c r="AK54" s="530"/>
      <c r="AL54" s="530"/>
      <c r="AM54" s="530"/>
      <c r="AN54" s="530"/>
      <c r="AO54" s="532"/>
      <c r="AP54" s="531"/>
      <c r="AQ54" s="530"/>
      <c r="AR54" s="530"/>
      <c r="AS54" s="530"/>
      <c r="AT54" s="530"/>
      <c r="AU54" s="530"/>
      <c r="AV54" s="532"/>
      <c r="AW54" s="531"/>
      <c r="AX54" s="530"/>
      <c r="AY54" s="530"/>
      <c r="AZ54" s="1171"/>
      <c r="BA54" s="1172"/>
      <c r="BB54" s="1201"/>
      <c r="BC54" s="1172"/>
      <c r="BD54" s="1183"/>
      <c r="BE54" s="1184"/>
      <c r="BF54" s="1184"/>
      <c r="BG54" s="1184"/>
      <c r="BH54" s="1185"/>
    </row>
    <row r="55" spans="2:60" ht="20.25" customHeight="1">
      <c r="B55" s="520">
        <f>B52+1</f>
        <v>12</v>
      </c>
      <c r="C55" s="1144"/>
      <c r="D55" s="1145"/>
      <c r="E55" s="1146"/>
      <c r="F55" s="529">
        <f>C54</f>
        <v>0</v>
      </c>
      <c r="G55" s="528"/>
      <c r="H55" s="1151"/>
      <c r="I55" s="1156"/>
      <c r="J55" s="1157"/>
      <c r="K55" s="1157"/>
      <c r="L55" s="1158"/>
      <c r="M55" s="1165"/>
      <c r="N55" s="1166"/>
      <c r="O55" s="1167"/>
      <c r="P55" s="527" t="s">
        <v>426</v>
      </c>
      <c r="Q55" s="526"/>
      <c r="R55" s="526"/>
      <c r="S55" s="525"/>
      <c r="T55" s="524"/>
      <c r="U55" s="522" t="str">
        <f>IF(U54="","",VLOOKUP(U54,'シフト記号表（勤務時間帯） '!$D$6:$X$47,21,FALSE))</f>
        <v/>
      </c>
      <c r="V55" s="521" t="str">
        <f>IF(V54="","",VLOOKUP(V54,'シフト記号表（勤務時間帯） '!$D$6:$X$47,21,FALSE))</f>
        <v/>
      </c>
      <c r="W55" s="521" t="str">
        <f>IF(W54="","",VLOOKUP(W54,'シフト記号表（勤務時間帯） '!$D$6:$X$47,21,FALSE))</f>
        <v/>
      </c>
      <c r="X55" s="521" t="str">
        <f>IF(X54="","",VLOOKUP(X54,'シフト記号表（勤務時間帯） '!$D$6:$X$47,21,FALSE))</f>
        <v/>
      </c>
      <c r="Y55" s="521" t="str">
        <f>IF(Y54="","",VLOOKUP(Y54,'シフト記号表（勤務時間帯） '!$D$6:$X$47,21,FALSE))</f>
        <v/>
      </c>
      <c r="Z55" s="521" t="str">
        <f>IF(Z54="","",VLOOKUP(Z54,'シフト記号表（勤務時間帯） '!$D$6:$X$47,21,FALSE))</f>
        <v/>
      </c>
      <c r="AA55" s="523" t="str">
        <f>IF(AA54="","",VLOOKUP(AA54,'シフト記号表（勤務時間帯） '!$D$6:$X$47,21,FALSE))</f>
        <v/>
      </c>
      <c r="AB55" s="522" t="str">
        <f>IF(AB54="","",VLOOKUP(AB54,'シフト記号表（勤務時間帯） '!$D$6:$X$47,21,FALSE))</f>
        <v/>
      </c>
      <c r="AC55" s="521" t="str">
        <f>IF(AC54="","",VLOOKUP(AC54,'シフト記号表（勤務時間帯） '!$D$6:$X$47,21,FALSE))</f>
        <v/>
      </c>
      <c r="AD55" s="521" t="str">
        <f>IF(AD54="","",VLOOKUP(AD54,'シフト記号表（勤務時間帯） '!$D$6:$X$47,21,FALSE))</f>
        <v/>
      </c>
      <c r="AE55" s="521" t="str">
        <f>IF(AE54="","",VLOOKUP(AE54,'シフト記号表（勤務時間帯） '!$D$6:$X$47,21,FALSE))</f>
        <v/>
      </c>
      <c r="AF55" s="521" t="str">
        <f>IF(AF54="","",VLOOKUP(AF54,'シフト記号表（勤務時間帯） '!$D$6:$X$47,21,FALSE))</f>
        <v/>
      </c>
      <c r="AG55" s="521" t="str">
        <f>IF(AG54="","",VLOOKUP(AG54,'シフト記号表（勤務時間帯） '!$D$6:$X$47,21,FALSE))</f>
        <v/>
      </c>
      <c r="AH55" s="523" t="str">
        <f>IF(AH54="","",VLOOKUP(AH54,'シフト記号表（勤務時間帯） '!$D$6:$X$47,21,FALSE))</f>
        <v/>
      </c>
      <c r="AI55" s="522" t="str">
        <f>IF(AI54="","",VLOOKUP(AI54,'シフト記号表（勤務時間帯） '!$D$6:$X$47,21,FALSE))</f>
        <v/>
      </c>
      <c r="AJ55" s="521" t="str">
        <f>IF(AJ54="","",VLOOKUP(AJ54,'シフト記号表（勤務時間帯） '!$D$6:$X$47,21,FALSE))</f>
        <v/>
      </c>
      <c r="AK55" s="521" t="str">
        <f>IF(AK54="","",VLOOKUP(AK54,'シフト記号表（勤務時間帯） '!$D$6:$X$47,21,FALSE))</f>
        <v/>
      </c>
      <c r="AL55" s="521" t="str">
        <f>IF(AL54="","",VLOOKUP(AL54,'シフト記号表（勤務時間帯） '!$D$6:$X$47,21,FALSE))</f>
        <v/>
      </c>
      <c r="AM55" s="521" t="str">
        <f>IF(AM54="","",VLOOKUP(AM54,'シフト記号表（勤務時間帯） '!$D$6:$X$47,21,FALSE))</f>
        <v/>
      </c>
      <c r="AN55" s="521" t="str">
        <f>IF(AN54="","",VLOOKUP(AN54,'シフト記号表（勤務時間帯） '!$D$6:$X$47,21,FALSE))</f>
        <v/>
      </c>
      <c r="AO55" s="523" t="str">
        <f>IF(AO54="","",VLOOKUP(AO54,'シフト記号表（勤務時間帯） '!$D$6:$X$47,21,FALSE))</f>
        <v/>
      </c>
      <c r="AP55" s="522" t="str">
        <f>IF(AP54="","",VLOOKUP(AP54,'シフト記号表（勤務時間帯） '!$D$6:$X$47,21,FALSE))</f>
        <v/>
      </c>
      <c r="AQ55" s="521" t="str">
        <f>IF(AQ54="","",VLOOKUP(AQ54,'シフト記号表（勤務時間帯） '!$D$6:$X$47,21,FALSE))</f>
        <v/>
      </c>
      <c r="AR55" s="521" t="str">
        <f>IF(AR54="","",VLOOKUP(AR54,'シフト記号表（勤務時間帯） '!$D$6:$X$47,21,FALSE))</f>
        <v/>
      </c>
      <c r="AS55" s="521" t="str">
        <f>IF(AS54="","",VLOOKUP(AS54,'シフト記号表（勤務時間帯） '!$D$6:$X$47,21,FALSE))</f>
        <v/>
      </c>
      <c r="AT55" s="521" t="str">
        <f>IF(AT54="","",VLOOKUP(AT54,'シフト記号表（勤務時間帯） '!$D$6:$X$47,21,FALSE))</f>
        <v/>
      </c>
      <c r="AU55" s="521" t="str">
        <f>IF(AU54="","",VLOOKUP(AU54,'シフト記号表（勤務時間帯） '!$D$6:$X$47,21,FALSE))</f>
        <v/>
      </c>
      <c r="AV55" s="523" t="str">
        <f>IF(AV54="","",VLOOKUP(AV54,'シフト記号表（勤務時間帯） '!$D$6:$X$47,21,FALSE))</f>
        <v/>
      </c>
      <c r="AW55" s="522" t="str">
        <f>IF(AW54="","",VLOOKUP(AW54,'シフト記号表（勤務時間帯） '!$D$6:$X$47,21,FALSE))</f>
        <v/>
      </c>
      <c r="AX55" s="521" t="str">
        <f>IF(AX54="","",VLOOKUP(AX54,'シフト記号表（勤務時間帯） '!$D$6:$X$47,21,FALSE))</f>
        <v/>
      </c>
      <c r="AY55" s="521" t="str">
        <f>IF(AY54="","",VLOOKUP(AY54,'シフト記号表（勤務時間帯） '!$D$6:$X$47,21,FALSE))</f>
        <v/>
      </c>
      <c r="AZ55" s="1192">
        <f>IF($BC$3="４週",SUM(U55:AV55),IF($BC$3="暦月",SUM(U55:AY55),""))</f>
        <v>0</v>
      </c>
      <c r="BA55" s="1193"/>
      <c r="BB55" s="1194">
        <f>IF($BC$3="４週",AZ55/4,IF($BC$3="暦月",(AZ55/($BC$8/7)),""))</f>
        <v>0</v>
      </c>
      <c r="BC55" s="1193"/>
      <c r="BD55" s="1186"/>
      <c r="BE55" s="1187"/>
      <c r="BF55" s="1187"/>
      <c r="BG55" s="1187"/>
      <c r="BH55" s="1188"/>
    </row>
    <row r="56" spans="2:60" ht="20.25" customHeight="1">
      <c r="B56" s="544"/>
      <c r="C56" s="1147"/>
      <c r="D56" s="1148"/>
      <c r="E56" s="1149"/>
      <c r="F56" s="543"/>
      <c r="G56" s="542">
        <f>C54</f>
        <v>0</v>
      </c>
      <c r="H56" s="1152"/>
      <c r="I56" s="1159"/>
      <c r="J56" s="1160"/>
      <c r="K56" s="1160"/>
      <c r="L56" s="1161"/>
      <c r="M56" s="1168"/>
      <c r="N56" s="1169"/>
      <c r="O56" s="1170"/>
      <c r="P56" s="541" t="s">
        <v>425</v>
      </c>
      <c r="Q56" s="540"/>
      <c r="R56" s="540"/>
      <c r="S56" s="539"/>
      <c r="T56" s="538"/>
      <c r="U56" s="512" t="str">
        <f>IF(U54="","",VLOOKUP(U54,'シフト記号表（勤務時間帯） '!$D$6:$Z$47,23,FALSE))</f>
        <v/>
      </c>
      <c r="V56" s="511" t="str">
        <f>IF(V54="","",VLOOKUP(V54,'シフト記号表（勤務時間帯） '!$D$6:$Z$47,23,FALSE))</f>
        <v/>
      </c>
      <c r="W56" s="511" t="str">
        <f>IF(W54="","",VLOOKUP(W54,'シフト記号表（勤務時間帯） '!$D$6:$Z$47,23,FALSE))</f>
        <v/>
      </c>
      <c r="X56" s="511" t="str">
        <f>IF(X54="","",VLOOKUP(X54,'シフト記号表（勤務時間帯） '!$D$6:$Z$47,23,FALSE))</f>
        <v/>
      </c>
      <c r="Y56" s="511" t="str">
        <f>IF(Y54="","",VLOOKUP(Y54,'シフト記号表（勤務時間帯） '!$D$6:$Z$47,23,FALSE))</f>
        <v/>
      </c>
      <c r="Z56" s="511" t="str">
        <f>IF(Z54="","",VLOOKUP(Z54,'シフト記号表（勤務時間帯） '!$D$6:$Z$47,23,FALSE))</f>
        <v/>
      </c>
      <c r="AA56" s="513" t="str">
        <f>IF(AA54="","",VLOOKUP(AA54,'シフト記号表（勤務時間帯） '!$D$6:$Z$47,23,FALSE))</f>
        <v/>
      </c>
      <c r="AB56" s="512" t="str">
        <f>IF(AB54="","",VLOOKUP(AB54,'シフト記号表（勤務時間帯） '!$D$6:$Z$47,23,FALSE))</f>
        <v/>
      </c>
      <c r="AC56" s="511" t="str">
        <f>IF(AC54="","",VLOOKUP(AC54,'シフト記号表（勤務時間帯） '!$D$6:$Z$47,23,FALSE))</f>
        <v/>
      </c>
      <c r="AD56" s="511" t="str">
        <f>IF(AD54="","",VLOOKUP(AD54,'シフト記号表（勤務時間帯） '!$D$6:$Z$47,23,FALSE))</f>
        <v/>
      </c>
      <c r="AE56" s="511" t="str">
        <f>IF(AE54="","",VLOOKUP(AE54,'シフト記号表（勤務時間帯） '!$D$6:$Z$47,23,FALSE))</f>
        <v/>
      </c>
      <c r="AF56" s="511" t="str">
        <f>IF(AF54="","",VLOOKUP(AF54,'シフト記号表（勤務時間帯） '!$D$6:$Z$47,23,FALSE))</f>
        <v/>
      </c>
      <c r="AG56" s="511" t="str">
        <f>IF(AG54="","",VLOOKUP(AG54,'シフト記号表（勤務時間帯） '!$D$6:$Z$47,23,FALSE))</f>
        <v/>
      </c>
      <c r="AH56" s="513" t="str">
        <f>IF(AH54="","",VLOOKUP(AH54,'シフト記号表（勤務時間帯） '!$D$6:$Z$47,23,FALSE))</f>
        <v/>
      </c>
      <c r="AI56" s="512" t="str">
        <f>IF(AI54="","",VLOOKUP(AI54,'シフト記号表（勤務時間帯） '!$D$6:$Z$47,23,FALSE))</f>
        <v/>
      </c>
      <c r="AJ56" s="511" t="str">
        <f>IF(AJ54="","",VLOOKUP(AJ54,'シフト記号表（勤務時間帯） '!$D$6:$Z$47,23,FALSE))</f>
        <v/>
      </c>
      <c r="AK56" s="511" t="str">
        <f>IF(AK54="","",VLOOKUP(AK54,'シフト記号表（勤務時間帯） '!$D$6:$Z$47,23,FALSE))</f>
        <v/>
      </c>
      <c r="AL56" s="511" t="str">
        <f>IF(AL54="","",VLOOKUP(AL54,'シフト記号表（勤務時間帯） '!$D$6:$Z$47,23,FALSE))</f>
        <v/>
      </c>
      <c r="AM56" s="511" t="str">
        <f>IF(AM54="","",VLOOKUP(AM54,'シフト記号表（勤務時間帯） '!$D$6:$Z$47,23,FALSE))</f>
        <v/>
      </c>
      <c r="AN56" s="511" t="str">
        <f>IF(AN54="","",VLOOKUP(AN54,'シフト記号表（勤務時間帯） '!$D$6:$Z$47,23,FALSE))</f>
        <v/>
      </c>
      <c r="AO56" s="513" t="str">
        <f>IF(AO54="","",VLOOKUP(AO54,'シフト記号表（勤務時間帯） '!$D$6:$Z$47,23,FALSE))</f>
        <v/>
      </c>
      <c r="AP56" s="512" t="str">
        <f>IF(AP54="","",VLOOKUP(AP54,'シフト記号表（勤務時間帯） '!$D$6:$Z$47,23,FALSE))</f>
        <v/>
      </c>
      <c r="AQ56" s="511" t="str">
        <f>IF(AQ54="","",VLOOKUP(AQ54,'シフト記号表（勤務時間帯） '!$D$6:$Z$47,23,FALSE))</f>
        <v/>
      </c>
      <c r="AR56" s="511" t="str">
        <f>IF(AR54="","",VLOOKUP(AR54,'シフト記号表（勤務時間帯） '!$D$6:$Z$47,23,FALSE))</f>
        <v/>
      </c>
      <c r="AS56" s="511" t="str">
        <f>IF(AS54="","",VLOOKUP(AS54,'シフト記号表（勤務時間帯） '!$D$6:$Z$47,23,FALSE))</f>
        <v/>
      </c>
      <c r="AT56" s="511" t="str">
        <f>IF(AT54="","",VLOOKUP(AT54,'シフト記号表（勤務時間帯） '!$D$6:$Z$47,23,FALSE))</f>
        <v/>
      </c>
      <c r="AU56" s="511" t="str">
        <f>IF(AU54="","",VLOOKUP(AU54,'シフト記号表（勤務時間帯） '!$D$6:$Z$47,23,FALSE))</f>
        <v/>
      </c>
      <c r="AV56" s="513" t="str">
        <f>IF(AV54="","",VLOOKUP(AV54,'シフト記号表（勤務時間帯） '!$D$6:$Z$47,23,FALSE))</f>
        <v/>
      </c>
      <c r="AW56" s="512" t="str">
        <f>IF(AW54="","",VLOOKUP(AW54,'シフト記号表（勤務時間帯） '!$D$6:$Z$47,23,FALSE))</f>
        <v/>
      </c>
      <c r="AX56" s="511" t="str">
        <f>IF(AX54="","",VLOOKUP(AX54,'シフト記号表（勤務時間帯） '!$D$6:$Z$47,23,FALSE))</f>
        <v/>
      </c>
      <c r="AY56" s="511" t="str">
        <f>IF(AY54="","",VLOOKUP(AY54,'シフト記号表（勤務時間帯） '!$D$6:$Z$47,23,FALSE))</f>
        <v/>
      </c>
      <c r="AZ56" s="1195">
        <f>IF($BC$3="４週",SUM(U56:AV56),IF($BC$3="暦月",SUM(U56:AY56),""))</f>
        <v>0</v>
      </c>
      <c r="BA56" s="1196"/>
      <c r="BB56" s="1197">
        <f>IF($BC$3="４週",AZ56/4,IF($BC$3="暦月",(AZ56/($BC$8/7)),""))</f>
        <v>0</v>
      </c>
      <c r="BC56" s="1196"/>
      <c r="BD56" s="1189"/>
      <c r="BE56" s="1190"/>
      <c r="BF56" s="1190"/>
      <c r="BG56" s="1190"/>
      <c r="BH56" s="1191"/>
    </row>
    <row r="57" spans="2:60" ht="20.25" customHeight="1">
      <c r="B57" s="537"/>
      <c r="C57" s="1141"/>
      <c r="D57" s="1142"/>
      <c r="E57" s="1143"/>
      <c r="F57" s="529"/>
      <c r="G57" s="528"/>
      <c r="H57" s="1205"/>
      <c r="I57" s="1153"/>
      <c r="J57" s="1154"/>
      <c r="K57" s="1154"/>
      <c r="L57" s="1155"/>
      <c r="M57" s="1162"/>
      <c r="N57" s="1163"/>
      <c r="O57" s="1164"/>
      <c r="P57" s="548" t="s">
        <v>427</v>
      </c>
      <c r="Q57" s="547"/>
      <c r="R57" s="547"/>
      <c r="S57" s="546"/>
      <c r="T57" s="545"/>
      <c r="U57" s="531"/>
      <c r="V57" s="530"/>
      <c r="W57" s="530"/>
      <c r="X57" s="530"/>
      <c r="Y57" s="530"/>
      <c r="Z57" s="530"/>
      <c r="AA57" s="532"/>
      <c r="AB57" s="531"/>
      <c r="AC57" s="530"/>
      <c r="AD57" s="530"/>
      <c r="AE57" s="530"/>
      <c r="AF57" s="530"/>
      <c r="AG57" s="530"/>
      <c r="AH57" s="532"/>
      <c r="AI57" s="531"/>
      <c r="AJ57" s="530"/>
      <c r="AK57" s="530"/>
      <c r="AL57" s="530"/>
      <c r="AM57" s="530"/>
      <c r="AN57" s="530"/>
      <c r="AO57" s="532"/>
      <c r="AP57" s="531"/>
      <c r="AQ57" s="530"/>
      <c r="AR57" s="530"/>
      <c r="AS57" s="530"/>
      <c r="AT57" s="530"/>
      <c r="AU57" s="530"/>
      <c r="AV57" s="532"/>
      <c r="AW57" s="531"/>
      <c r="AX57" s="530"/>
      <c r="AY57" s="530"/>
      <c r="AZ57" s="1171"/>
      <c r="BA57" s="1172"/>
      <c r="BB57" s="1201"/>
      <c r="BC57" s="1172"/>
      <c r="BD57" s="1183"/>
      <c r="BE57" s="1184"/>
      <c r="BF57" s="1184"/>
      <c r="BG57" s="1184"/>
      <c r="BH57" s="1185"/>
    </row>
    <row r="58" spans="2:60" ht="20.25" customHeight="1">
      <c r="B58" s="520">
        <f>B55+1</f>
        <v>13</v>
      </c>
      <c r="C58" s="1144"/>
      <c r="D58" s="1145"/>
      <c r="E58" s="1146"/>
      <c r="F58" s="529">
        <f>C57</f>
        <v>0</v>
      </c>
      <c r="G58" s="528"/>
      <c r="H58" s="1151"/>
      <c r="I58" s="1156"/>
      <c r="J58" s="1157"/>
      <c r="K58" s="1157"/>
      <c r="L58" s="1158"/>
      <c r="M58" s="1165"/>
      <c r="N58" s="1166"/>
      <c r="O58" s="1167"/>
      <c r="P58" s="527" t="s">
        <v>426</v>
      </c>
      <c r="Q58" s="526"/>
      <c r="R58" s="526"/>
      <c r="S58" s="525"/>
      <c r="T58" s="524"/>
      <c r="U58" s="522" t="str">
        <f>IF(U57="","",VLOOKUP(U57,'シフト記号表（勤務時間帯） '!$D$6:$X$47,21,FALSE))</f>
        <v/>
      </c>
      <c r="V58" s="521" t="str">
        <f>IF(V57="","",VLOOKUP(V57,'シフト記号表（勤務時間帯） '!$D$6:$X$47,21,FALSE))</f>
        <v/>
      </c>
      <c r="W58" s="521" t="str">
        <f>IF(W57="","",VLOOKUP(W57,'シフト記号表（勤務時間帯） '!$D$6:$X$47,21,FALSE))</f>
        <v/>
      </c>
      <c r="X58" s="521" t="str">
        <f>IF(X57="","",VLOOKUP(X57,'シフト記号表（勤務時間帯） '!$D$6:$X$47,21,FALSE))</f>
        <v/>
      </c>
      <c r="Y58" s="521" t="str">
        <f>IF(Y57="","",VLOOKUP(Y57,'シフト記号表（勤務時間帯） '!$D$6:$X$47,21,FALSE))</f>
        <v/>
      </c>
      <c r="Z58" s="521" t="str">
        <f>IF(Z57="","",VLOOKUP(Z57,'シフト記号表（勤務時間帯） '!$D$6:$X$47,21,FALSE))</f>
        <v/>
      </c>
      <c r="AA58" s="523" t="str">
        <f>IF(AA57="","",VLOOKUP(AA57,'シフト記号表（勤務時間帯） '!$D$6:$X$47,21,FALSE))</f>
        <v/>
      </c>
      <c r="AB58" s="522" t="str">
        <f>IF(AB57="","",VLOOKUP(AB57,'シフト記号表（勤務時間帯） '!$D$6:$X$47,21,FALSE))</f>
        <v/>
      </c>
      <c r="AC58" s="521" t="str">
        <f>IF(AC57="","",VLOOKUP(AC57,'シフト記号表（勤務時間帯） '!$D$6:$X$47,21,FALSE))</f>
        <v/>
      </c>
      <c r="AD58" s="521" t="str">
        <f>IF(AD57="","",VLOOKUP(AD57,'シフト記号表（勤務時間帯） '!$D$6:$X$47,21,FALSE))</f>
        <v/>
      </c>
      <c r="AE58" s="521" t="str">
        <f>IF(AE57="","",VLOOKUP(AE57,'シフト記号表（勤務時間帯） '!$D$6:$X$47,21,FALSE))</f>
        <v/>
      </c>
      <c r="AF58" s="521" t="str">
        <f>IF(AF57="","",VLOOKUP(AF57,'シフト記号表（勤務時間帯） '!$D$6:$X$47,21,FALSE))</f>
        <v/>
      </c>
      <c r="AG58" s="521" t="str">
        <f>IF(AG57="","",VLOOKUP(AG57,'シフト記号表（勤務時間帯） '!$D$6:$X$47,21,FALSE))</f>
        <v/>
      </c>
      <c r="AH58" s="523" t="str">
        <f>IF(AH57="","",VLOOKUP(AH57,'シフト記号表（勤務時間帯） '!$D$6:$X$47,21,FALSE))</f>
        <v/>
      </c>
      <c r="AI58" s="522" t="str">
        <f>IF(AI57="","",VLOOKUP(AI57,'シフト記号表（勤務時間帯） '!$D$6:$X$47,21,FALSE))</f>
        <v/>
      </c>
      <c r="AJ58" s="521" t="str">
        <f>IF(AJ57="","",VLOOKUP(AJ57,'シフト記号表（勤務時間帯） '!$D$6:$X$47,21,FALSE))</f>
        <v/>
      </c>
      <c r="AK58" s="521" t="str">
        <f>IF(AK57="","",VLOOKUP(AK57,'シフト記号表（勤務時間帯） '!$D$6:$X$47,21,FALSE))</f>
        <v/>
      </c>
      <c r="AL58" s="521" t="str">
        <f>IF(AL57="","",VLOOKUP(AL57,'シフト記号表（勤務時間帯） '!$D$6:$X$47,21,FALSE))</f>
        <v/>
      </c>
      <c r="AM58" s="521" t="str">
        <f>IF(AM57="","",VLOOKUP(AM57,'シフト記号表（勤務時間帯） '!$D$6:$X$47,21,FALSE))</f>
        <v/>
      </c>
      <c r="AN58" s="521" t="str">
        <f>IF(AN57="","",VLOOKUP(AN57,'シフト記号表（勤務時間帯） '!$D$6:$X$47,21,FALSE))</f>
        <v/>
      </c>
      <c r="AO58" s="523" t="str">
        <f>IF(AO57="","",VLOOKUP(AO57,'シフト記号表（勤務時間帯） '!$D$6:$X$47,21,FALSE))</f>
        <v/>
      </c>
      <c r="AP58" s="522" t="str">
        <f>IF(AP57="","",VLOOKUP(AP57,'シフト記号表（勤務時間帯） '!$D$6:$X$47,21,FALSE))</f>
        <v/>
      </c>
      <c r="AQ58" s="521" t="str">
        <f>IF(AQ57="","",VLOOKUP(AQ57,'シフト記号表（勤務時間帯） '!$D$6:$X$47,21,FALSE))</f>
        <v/>
      </c>
      <c r="AR58" s="521" t="str">
        <f>IF(AR57="","",VLOOKUP(AR57,'シフト記号表（勤務時間帯） '!$D$6:$X$47,21,FALSE))</f>
        <v/>
      </c>
      <c r="AS58" s="521" t="str">
        <f>IF(AS57="","",VLOOKUP(AS57,'シフト記号表（勤務時間帯） '!$D$6:$X$47,21,FALSE))</f>
        <v/>
      </c>
      <c r="AT58" s="521" t="str">
        <f>IF(AT57="","",VLOOKUP(AT57,'シフト記号表（勤務時間帯） '!$D$6:$X$47,21,FALSE))</f>
        <v/>
      </c>
      <c r="AU58" s="521" t="str">
        <f>IF(AU57="","",VLOOKUP(AU57,'シフト記号表（勤務時間帯） '!$D$6:$X$47,21,FALSE))</f>
        <v/>
      </c>
      <c r="AV58" s="523" t="str">
        <f>IF(AV57="","",VLOOKUP(AV57,'シフト記号表（勤務時間帯） '!$D$6:$X$47,21,FALSE))</f>
        <v/>
      </c>
      <c r="AW58" s="522" t="str">
        <f>IF(AW57="","",VLOOKUP(AW57,'シフト記号表（勤務時間帯） '!$D$6:$X$47,21,FALSE))</f>
        <v/>
      </c>
      <c r="AX58" s="521" t="str">
        <f>IF(AX57="","",VLOOKUP(AX57,'シフト記号表（勤務時間帯） '!$D$6:$X$47,21,FALSE))</f>
        <v/>
      </c>
      <c r="AY58" s="521" t="str">
        <f>IF(AY57="","",VLOOKUP(AY57,'シフト記号表（勤務時間帯） '!$D$6:$X$47,21,FALSE))</f>
        <v/>
      </c>
      <c r="AZ58" s="1192">
        <f>IF($BC$3="４週",SUM(U58:AV58),IF($BC$3="暦月",SUM(U58:AY58),""))</f>
        <v>0</v>
      </c>
      <c r="BA58" s="1193"/>
      <c r="BB58" s="1194">
        <f>IF($BC$3="４週",AZ58/4,IF($BC$3="暦月",(AZ58/($BC$8/7)),""))</f>
        <v>0</v>
      </c>
      <c r="BC58" s="1193"/>
      <c r="BD58" s="1186"/>
      <c r="BE58" s="1187"/>
      <c r="BF58" s="1187"/>
      <c r="BG58" s="1187"/>
      <c r="BH58" s="1188"/>
    </row>
    <row r="59" spans="2:60" ht="20.25" customHeight="1">
      <c r="B59" s="544"/>
      <c r="C59" s="1147"/>
      <c r="D59" s="1148"/>
      <c r="E59" s="1149"/>
      <c r="F59" s="543"/>
      <c r="G59" s="542">
        <f>C57</f>
        <v>0</v>
      </c>
      <c r="H59" s="1152"/>
      <c r="I59" s="1159"/>
      <c r="J59" s="1160"/>
      <c r="K59" s="1160"/>
      <c r="L59" s="1161"/>
      <c r="M59" s="1168"/>
      <c r="N59" s="1169"/>
      <c r="O59" s="1170"/>
      <c r="P59" s="541" t="s">
        <v>425</v>
      </c>
      <c r="Q59" s="540"/>
      <c r="R59" s="540"/>
      <c r="S59" s="539"/>
      <c r="T59" s="538"/>
      <c r="U59" s="512" t="str">
        <f>IF(U57="","",VLOOKUP(U57,'シフト記号表（勤務時間帯） '!$D$6:$Z$47,23,FALSE))</f>
        <v/>
      </c>
      <c r="V59" s="511" t="str">
        <f>IF(V57="","",VLOOKUP(V57,'シフト記号表（勤務時間帯） '!$D$6:$Z$47,23,FALSE))</f>
        <v/>
      </c>
      <c r="W59" s="511" t="str">
        <f>IF(W57="","",VLOOKUP(W57,'シフト記号表（勤務時間帯） '!$D$6:$Z$47,23,FALSE))</f>
        <v/>
      </c>
      <c r="X59" s="511" t="str">
        <f>IF(X57="","",VLOOKUP(X57,'シフト記号表（勤務時間帯） '!$D$6:$Z$47,23,FALSE))</f>
        <v/>
      </c>
      <c r="Y59" s="511" t="str">
        <f>IF(Y57="","",VLOOKUP(Y57,'シフト記号表（勤務時間帯） '!$D$6:$Z$47,23,FALSE))</f>
        <v/>
      </c>
      <c r="Z59" s="511" t="str">
        <f>IF(Z57="","",VLOOKUP(Z57,'シフト記号表（勤務時間帯） '!$D$6:$Z$47,23,FALSE))</f>
        <v/>
      </c>
      <c r="AA59" s="513" t="str">
        <f>IF(AA57="","",VLOOKUP(AA57,'シフト記号表（勤務時間帯） '!$D$6:$Z$47,23,FALSE))</f>
        <v/>
      </c>
      <c r="AB59" s="512" t="str">
        <f>IF(AB57="","",VLOOKUP(AB57,'シフト記号表（勤務時間帯） '!$D$6:$Z$47,23,FALSE))</f>
        <v/>
      </c>
      <c r="AC59" s="511" t="str">
        <f>IF(AC57="","",VLOOKUP(AC57,'シフト記号表（勤務時間帯） '!$D$6:$Z$47,23,FALSE))</f>
        <v/>
      </c>
      <c r="AD59" s="511" t="str">
        <f>IF(AD57="","",VLOOKUP(AD57,'シフト記号表（勤務時間帯） '!$D$6:$Z$47,23,FALSE))</f>
        <v/>
      </c>
      <c r="AE59" s="511" t="str">
        <f>IF(AE57="","",VLOOKUP(AE57,'シフト記号表（勤務時間帯） '!$D$6:$Z$47,23,FALSE))</f>
        <v/>
      </c>
      <c r="AF59" s="511" t="str">
        <f>IF(AF57="","",VLOOKUP(AF57,'シフト記号表（勤務時間帯） '!$D$6:$Z$47,23,FALSE))</f>
        <v/>
      </c>
      <c r="AG59" s="511" t="str">
        <f>IF(AG57="","",VLOOKUP(AG57,'シフト記号表（勤務時間帯） '!$D$6:$Z$47,23,FALSE))</f>
        <v/>
      </c>
      <c r="AH59" s="513" t="str">
        <f>IF(AH57="","",VLOOKUP(AH57,'シフト記号表（勤務時間帯） '!$D$6:$Z$47,23,FALSE))</f>
        <v/>
      </c>
      <c r="AI59" s="512" t="str">
        <f>IF(AI57="","",VLOOKUP(AI57,'シフト記号表（勤務時間帯） '!$D$6:$Z$47,23,FALSE))</f>
        <v/>
      </c>
      <c r="AJ59" s="511" t="str">
        <f>IF(AJ57="","",VLOOKUP(AJ57,'シフト記号表（勤務時間帯） '!$D$6:$Z$47,23,FALSE))</f>
        <v/>
      </c>
      <c r="AK59" s="511" t="str">
        <f>IF(AK57="","",VLOOKUP(AK57,'シフト記号表（勤務時間帯） '!$D$6:$Z$47,23,FALSE))</f>
        <v/>
      </c>
      <c r="AL59" s="511" t="str">
        <f>IF(AL57="","",VLOOKUP(AL57,'シフト記号表（勤務時間帯） '!$D$6:$Z$47,23,FALSE))</f>
        <v/>
      </c>
      <c r="AM59" s="511" t="str">
        <f>IF(AM57="","",VLOOKUP(AM57,'シフト記号表（勤務時間帯） '!$D$6:$Z$47,23,FALSE))</f>
        <v/>
      </c>
      <c r="AN59" s="511" t="str">
        <f>IF(AN57="","",VLOOKUP(AN57,'シフト記号表（勤務時間帯） '!$D$6:$Z$47,23,FALSE))</f>
        <v/>
      </c>
      <c r="AO59" s="513" t="str">
        <f>IF(AO57="","",VLOOKUP(AO57,'シフト記号表（勤務時間帯） '!$D$6:$Z$47,23,FALSE))</f>
        <v/>
      </c>
      <c r="AP59" s="512" t="str">
        <f>IF(AP57="","",VLOOKUP(AP57,'シフト記号表（勤務時間帯） '!$D$6:$Z$47,23,FALSE))</f>
        <v/>
      </c>
      <c r="AQ59" s="511" t="str">
        <f>IF(AQ57="","",VLOOKUP(AQ57,'シフト記号表（勤務時間帯） '!$D$6:$Z$47,23,FALSE))</f>
        <v/>
      </c>
      <c r="AR59" s="511" t="str">
        <f>IF(AR57="","",VLOOKUP(AR57,'シフト記号表（勤務時間帯） '!$D$6:$Z$47,23,FALSE))</f>
        <v/>
      </c>
      <c r="AS59" s="511" t="str">
        <f>IF(AS57="","",VLOOKUP(AS57,'シフト記号表（勤務時間帯） '!$D$6:$Z$47,23,FALSE))</f>
        <v/>
      </c>
      <c r="AT59" s="511" t="str">
        <f>IF(AT57="","",VLOOKUP(AT57,'シフト記号表（勤務時間帯） '!$D$6:$Z$47,23,FALSE))</f>
        <v/>
      </c>
      <c r="AU59" s="511" t="str">
        <f>IF(AU57="","",VLOOKUP(AU57,'シフト記号表（勤務時間帯） '!$D$6:$Z$47,23,FALSE))</f>
        <v/>
      </c>
      <c r="AV59" s="513" t="str">
        <f>IF(AV57="","",VLOOKUP(AV57,'シフト記号表（勤務時間帯） '!$D$6:$Z$47,23,FALSE))</f>
        <v/>
      </c>
      <c r="AW59" s="512" t="str">
        <f>IF(AW57="","",VLOOKUP(AW57,'シフト記号表（勤務時間帯） '!$D$6:$Z$47,23,FALSE))</f>
        <v/>
      </c>
      <c r="AX59" s="511" t="str">
        <f>IF(AX57="","",VLOOKUP(AX57,'シフト記号表（勤務時間帯） '!$D$6:$Z$47,23,FALSE))</f>
        <v/>
      </c>
      <c r="AY59" s="511" t="str">
        <f>IF(AY57="","",VLOOKUP(AY57,'シフト記号表（勤務時間帯） '!$D$6:$Z$47,23,FALSE))</f>
        <v/>
      </c>
      <c r="AZ59" s="1195">
        <f>IF($BC$3="４週",SUM(U59:AV59),IF($BC$3="暦月",SUM(U59:AY59),""))</f>
        <v>0</v>
      </c>
      <c r="BA59" s="1196"/>
      <c r="BB59" s="1197">
        <f>IF($BC$3="４週",AZ59/4,IF($BC$3="暦月",(AZ59/($BC$8/7)),""))</f>
        <v>0</v>
      </c>
      <c r="BC59" s="1196"/>
      <c r="BD59" s="1189"/>
      <c r="BE59" s="1190"/>
      <c r="BF59" s="1190"/>
      <c r="BG59" s="1190"/>
      <c r="BH59" s="1191"/>
    </row>
    <row r="60" spans="2:60" ht="20.25" customHeight="1">
      <c r="B60" s="537"/>
      <c r="C60" s="1141"/>
      <c r="D60" s="1142"/>
      <c r="E60" s="1143"/>
      <c r="F60" s="529"/>
      <c r="G60" s="528"/>
      <c r="H60" s="1205"/>
      <c r="I60" s="1153"/>
      <c r="J60" s="1154"/>
      <c r="K60" s="1154"/>
      <c r="L60" s="1155"/>
      <c r="M60" s="1162"/>
      <c r="N60" s="1163"/>
      <c r="O60" s="1164"/>
      <c r="P60" s="548" t="s">
        <v>427</v>
      </c>
      <c r="Q60" s="547"/>
      <c r="R60" s="547"/>
      <c r="S60" s="546"/>
      <c r="T60" s="545"/>
      <c r="U60" s="531"/>
      <c r="V60" s="530"/>
      <c r="W60" s="530"/>
      <c r="X60" s="530"/>
      <c r="Y60" s="530"/>
      <c r="Z60" s="530"/>
      <c r="AA60" s="532"/>
      <c r="AB60" s="531"/>
      <c r="AC60" s="530"/>
      <c r="AD60" s="530"/>
      <c r="AE60" s="530"/>
      <c r="AF60" s="530"/>
      <c r="AG60" s="530"/>
      <c r="AH60" s="532"/>
      <c r="AI60" s="531"/>
      <c r="AJ60" s="530"/>
      <c r="AK60" s="530"/>
      <c r="AL60" s="530"/>
      <c r="AM60" s="530"/>
      <c r="AN60" s="530"/>
      <c r="AO60" s="532"/>
      <c r="AP60" s="531"/>
      <c r="AQ60" s="530"/>
      <c r="AR60" s="530"/>
      <c r="AS60" s="530"/>
      <c r="AT60" s="530"/>
      <c r="AU60" s="530"/>
      <c r="AV60" s="532"/>
      <c r="AW60" s="531"/>
      <c r="AX60" s="530"/>
      <c r="AY60" s="530"/>
      <c r="AZ60" s="1171"/>
      <c r="BA60" s="1172"/>
      <c r="BB60" s="1201"/>
      <c r="BC60" s="1172"/>
      <c r="BD60" s="1183"/>
      <c r="BE60" s="1184"/>
      <c r="BF60" s="1184"/>
      <c r="BG60" s="1184"/>
      <c r="BH60" s="1185"/>
    </row>
    <row r="61" spans="2:60" ht="20.25" customHeight="1">
      <c r="B61" s="520">
        <f>B58+1</f>
        <v>14</v>
      </c>
      <c r="C61" s="1144"/>
      <c r="D61" s="1145"/>
      <c r="E61" s="1146"/>
      <c r="F61" s="529">
        <f>C60</f>
        <v>0</v>
      </c>
      <c r="G61" s="528"/>
      <c r="H61" s="1151"/>
      <c r="I61" s="1156"/>
      <c r="J61" s="1157"/>
      <c r="K61" s="1157"/>
      <c r="L61" s="1158"/>
      <c r="M61" s="1165"/>
      <c r="N61" s="1166"/>
      <c r="O61" s="1167"/>
      <c r="P61" s="527" t="s">
        <v>426</v>
      </c>
      <c r="Q61" s="526"/>
      <c r="R61" s="526"/>
      <c r="S61" s="525"/>
      <c r="T61" s="524"/>
      <c r="U61" s="522" t="str">
        <f>IF(U60="","",VLOOKUP(U60,'シフト記号表（勤務時間帯） '!$D$6:$X$47,21,FALSE))</f>
        <v/>
      </c>
      <c r="V61" s="521" t="str">
        <f>IF(V60="","",VLOOKUP(V60,'シフト記号表（勤務時間帯） '!$D$6:$X$47,21,FALSE))</f>
        <v/>
      </c>
      <c r="W61" s="521" t="str">
        <f>IF(W60="","",VLOOKUP(W60,'シフト記号表（勤務時間帯） '!$D$6:$X$47,21,FALSE))</f>
        <v/>
      </c>
      <c r="X61" s="521" t="str">
        <f>IF(X60="","",VLOOKUP(X60,'シフト記号表（勤務時間帯） '!$D$6:$X$47,21,FALSE))</f>
        <v/>
      </c>
      <c r="Y61" s="521" t="str">
        <f>IF(Y60="","",VLOOKUP(Y60,'シフト記号表（勤務時間帯） '!$D$6:$X$47,21,FALSE))</f>
        <v/>
      </c>
      <c r="Z61" s="521" t="str">
        <f>IF(Z60="","",VLOOKUP(Z60,'シフト記号表（勤務時間帯） '!$D$6:$X$47,21,FALSE))</f>
        <v/>
      </c>
      <c r="AA61" s="523" t="str">
        <f>IF(AA60="","",VLOOKUP(AA60,'シフト記号表（勤務時間帯） '!$D$6:$X$47,21,FALSE))</f>
        <v/>
      </c>
      <c r="AB61" s="522" t="str">
        <f>IF(AB60="","",VLOOKUP(AB60,'シフト記号表（勤務時間帯） '!$D$6:$X$47,21,FALSE))</f>
        <v/>
      </c>
      <c r="AC61" s="521" t="str">
        <f>IF(AC60="","",VLOOKUP(AC60,'シフト記号表（勤務時間帯） '!$D$6:$X$47,21,FALSE))</f>
        <v/>
      </c>
      <c r="AD61" s="521" t="str">
        <f>IF(AD60="","",VLOOKUP(AD60,'シフト記号表（勤務時間帯） '!$D$6:$X$47,21,FALSE))</f>
        <v/>
      </c>
      <c r="AE61" s="521" t="str">
        <f>IF(AE60="","",VLOOKUP(AE60,'シフト記号表（勤務時間帯） '!$D$6:$X$47,21,FALSE))</f>
        <v/>
      </c>
      <c r="AF61" s="521" t="str">
        <f>IF(AF60="","",VLOOKUP(AF60,'シフト記号表（勤務時間帯） '!$D$6:$X$47,21,FALSE))</f>
        <v/>
      </c>
      <c r="AG61" s="521" t="str">
        <f>IF(AG60="","",VLOOKUP(AG60,'シフト記号表（勤務時間帯） '!$D$6:$X$47,21,FALSE))</f>
        <v/>
      </c>
      <c r="AH61" s="523" t="str">
        <f>IF(AH60="","",VLOOKUP(AH60,'シフト記号表（勤務時間帯） '!$D$6:$X$47,21,FALSE))</f>
        <v/>
      </c>
      <c r="AI61" s="522" t="str">
        <f>IF(AI60="","",VLOOKUP(AI60,'シフト記号表（勤務時間帯） '!$D$6:$X$47,21,FALSE))</f>
        <v/>
      </c>
      <c r="AJ61" s="521" t="str">
        <f>IF(AJ60="","",VLOOKUP(AJ60,'シフト記号表（勤務時間帯） '!$D$6:$X$47,21,FALSE))</f>
        <v/>
      </c>
      <c r="AK61" s="521" t="str">
        <f>IF(AK60="","",VLOOKUP(AK60,'シフト記号表（勤務時間帯） '!$D$6:$X$47,21,FALSE))</f>
        <v/>
      </c>
      <c r="AL61" s="521" t="str">
        <f>IF(AL60="","",VLOOKUP(AL60,'シフト記号表（勤務時間帯） '!$D$6:$X$47,21,FALSE))</f>
        <v/>
      </c>
      <c r="AM61" s="521" t="str">
        <f>IF(AM60="","",VLOOKUP(AM60,'シフト記号表（勤務時間帯） '!$D$6:$X$47,21,FALSE))</f>
        <v/>
      </c>
      <c r="AN61" s="521" t="str">
        <f>IF(AN60="","",VLOOKUP(AN60,'シフト記号表（勤務時間帯） '!$D$6:$X$47,21,FALSE))</f>
        <v/>
      </c>
      <c r="AO61" s="523" t="str">
        <f>IF(AO60="","",VLOOKUP(AO60,'シフト記号表（勤務時間帯） '!$D$6:$X$47,21,FALSE))</f>
        <v/>
      </c>
      <c r="AP61" s="522" t="str">
        <f>IF(AP60="","",VLOOKUP(AP60,'シフト記号表（勤務時間帯） '!$D$6:$X$47,21,FALSE))</f>
        <v/>
      </c>
      <c r="AQ61" s="521" t="str">
        <f>IF(AQ60="","",VLOOKUP(AQ60,'シフト記号表（勤務時間帯） '!$D$6:$X$47,21,FALSE))</f>
        <v/>
      </c>
      <c r="AR61" s="521" t="str">
        <f>IF(AR60="","",VLOOKUP(AR60,'シフト記号表（勤務時間帯） '!$D$6:$X$47,21,FALSE))</f>
        <v/>
      </c>
      <c r="AS61" s="521" t="str">
        <f>IF(AS60="","",VLOOKUP(AS60,'シフト記号表（勤務時間帯） '!$D$6:$X$47,21,FALSE))</f>
        <v/>
      </c>
      <c r="AT61" s="521" t="str">
        <f>IF(AT60="","",VLOOKUP(AT60,'シフト記号表（勤務時間帯） '!$D$6:$X$47,21,FALSE))</f>
        <v/>
      </c>
      <c r="AU61" s="521" t="str">
        <f>IF(AU60="","",VLOOKUP(AU60,'シフト記号表（勤務時間帯） '!$D$6:$X$47,21,FALSE))</f>
        <v/>
      </c>
      <c r="AV61" s="523" t="str">
        <f>IF(AV60="","",VLOOKUP(AV60,'シフト記号表（勤務時間帯） '!$D$6:$X$47,21,FALSE))</f>
        <v/>
      </c>
      <c r="AW61" s="522" t="str">
        <f>IF(AW60="","",VLOOKUP(AW60,'シフト記号表（勤務時間帯） '!$D$6:$X$47,21,FALSE))</f>
        <v/>
      </c>
      <c r="AX61" s="521" t="str">
        <f>IF(AX60="","",VLOOKUP(AX60,'シフト記号表（勤務時間帯） '!$D$6:$X$47,21,FALSE))</f>
        <v/>
      </c>
      <c r="AY61" s="521" t="str">
        <f>IF(AY60="","",VLOOKUP(AY60,'シフト記号表（勤務時間帯） '!$D$6:$X$47,21,FALSE))</f>
        <v/>
      </c>
      <c r="AZ61" s="1192">
        <f>IF($BC$3="４週",SUM(U61:AV61),IF($BC$3="暦月",SUM(U61:AY61),""))</f>
        <v>0</v>
      </c>
      <c r="BA61" s="1193"/>
      <c r="BB61" s="1194">
        <f>IF($BC$3="４週",AZ61/4,IF($BC$3="暦月",(AZ61/($BC$8/7)),""))</f>
        <v>0</v>
      </c>
      <c r="BC61" s="1193"/>
      <c r="BD61" s="1186"/>
      <c r="BE61" s="1187"/>
      <c r="BF61" s="1187"/>
      <c r="BG61" s="1187"/>
      <c r="BH61" s="1188"/>
    </row>
    <row r="62" spans="2:60" ht="20.25" customHeight="1">
      <c r="B62" s="544"/>
      <c r="C62" s="1147"/>
      <c r="D62" s="1148"/>
      <c r="E62" s="1149"/>
      <c r="F62" s="543"/>
      <c r="G62" s="542">
        <f>C60</f>
        <v>0</v>
      </c>
      <c r="H62" s="1152"/>
      <c r="I62" s="1159"/>
      <c r="J62" s="1160"/>
      <c r="K62" s="1160"/>
      <c r="L62" s="1161"/>
      <c r="M62" s="1168"/>
      <c r="N62" s="1169"/>
      <c r="O62" s="1170"/>
      <c r="P62" s="541" t="s">
        <v>425</v>
      </c>
      <c r="Q62" s="540"/>
      <c r="R62" s="540"/>
      <c r="S62" s="539"/>
      <c r="T62" s="538"/>
      <c r="U62" s="512" t="str">
        <f>IF(U60="","",VLOOKUP(U60,'シフト記号表（勤務時間帯） '!$D$6:$Z$47,23,FALSE))</f>
        <v/>
      </c>
      <c r="V62" s="511" t="str">
        <f>IF(V60="","",VLOOKUP(V60,'シフト記号表（勤務時間帯） '!$D$6:$Z$47,23,FALSE))</f>
        <v/>
      </c>
      <c r="W62" s="511" t="str">
        <f>IF(W60="","",VLOOKUP(W60,'シフト記号表（勤務時間帯） '!$D$6:$Z$47,23,FALSE))</f>
        <v/>
      </c>
      <c r="X62" s="511" t="str">
        <f>IF(X60="","",VLOOKUP(X60,'シフト記号表（勤務時間帯） '!$D$6:$Z$47,23,FALSE))</f>
        <v/>
      </c>
      <c r="Y62" s="511" t="str">
        <f>IF(Y60="","",VLOOKUP(Y60,'シフト記号表（勤務時間帯） '!$D$6:$Z$47,23,FALSE))</f>
        <v/>
      </c>
      <c r="Z62" s="511" t="str">
        <f>IF(Z60="","",VLOOKUP(Z60,'シフト記号表（勤務時間帯） '!$D$6:$Z$47,23,FALSE))</f>
        <v/>
      </c>
      <c r="AA62" s="513" t="str">
        <f>IF(AA60="","",VLOOKUP(AA60,'シフト記号表（勤務時間帯） '!$D$6:$Z$47,23,FALSE))</f>
        <v/>
      </c>
      <c r="AB62" s="512" t="str">
        <f>IF(AB60="","",VLOOKUP(AB60,'シフト記号表（勤務時間帯） '!$D$6:$Z$47,23,FALSE))</f>
        <v/>
      </c>
      <c r="AC62" s="511" t="str">
        <f>IF(AC60="","",VLOOKUP(AC60,'シフト記号表（勤務時間帯） '!$D$6:$Z$47,23,FALSE))</f>
        <v/>
      </c>
      <c r="AD62" s="511" t="str">
        <f>IF(AD60="","",VLOOKUP(AD60,'シフト記号表（勤務時間帯） '!$D$6:$Z$47,23,FALSE))</f>
        <v/>
      </c>
      <c r="AE62" s="511" t="str">
        <f>IF(AE60="","",VLOOKUP(AE60,'シフト記号表（勤務時間帯） '!$D$6:$Z$47,23,FALSE))</f>
        <v/>
      </c>
      <c r="AF62" s="511" t="str">
        <f>IF(AF60="","",VLOOKUP(AF60,'シフト記号表（勤務時間帯） '!$D$6:$Z$47,23,FALSE))</f>
        <v/>
      </c>
      <c r="AG62" s="511" t="str">
        <f>IF(AG60="","",VLOOKUP(AG60,'シフト記号表（勤務時間帯） '!$D$6:$Z$47,23,FALSE))</f>
        <v/>
      </c>
      <c r="AH62" s="513" t="str">
        <f>IF(AH60="","",VLOOKUP(AH60,'シフト記号表（勤務時間帯） '!$D$6:$Z$47,23,FALSE))</f>
        <v/>
      </c>
      <c r="AI62" s="512" t="str">
        <f>IF(AI60="","",VLOOKUP(AI60,'シフト記号表（勤務時間帯） '!$D$6:$Z$47,23,FALSE))</f>
        <v/>
      </c>
      <c r="AJ62" s="511" t="str">
        <f>IF(AJ60="","",VLOOKUP(AJ60,'シフト記号表（勤務時間帯） '!$D$6:$Z$47,23,FALSE))</f>
        <v/>
      </c>
      <c r="AK62" s="511" t="str">
        <f>IF(AK60="","",VLOOKUP(AK60,'シフト記号表（勤務時間帯） '!$D$6:$Z$47,23,FALSE))</f>
        <v/>
      </c>
      <c r="AL62" s="511" t="str">
        <f>IF(AL60="","",VLOOKUP(AL60,'シフト記号表（勤務時間帯） '!$D$6:$Z$47,23,FALSE))</f>
        <v/>
      </c>
      <c r="AM62" s="511" t="str">
        <f>IF(AM60="","",VLOOKUP(AM60,'シフト記号表（勤務時間帯） '!$D$6:$Z$47,23,FALSE))</f>
        <v/>
      </c>
      <c r="AN62" s="511" t="str">
        <f>IF(AN60="","",VLOOKUP(AN60,'シフト記号表（勤務時間帯） '!$D$6:$Z$47,23,FALSE))</f>
        <v/>
      </c>
      <c r="AO62" s="513" t="str">
        <f>IF(AO60="","",VLOOKUP(AO60,'シフト記号表（勤務時間帯） '!$D$6:$Z$47,23,FALSE))</f>
        <v/>
      </c>
      <c r="AP62" s="512" t="str">
        <f>IF(AP60="","",VLOOKUP(AP60,'シフト記号表（勤務時間帯） '!$D$6:$Z$47,23,FALSE))</f>
        <v/>
      </c>
      <c r="AQ62" s="511" t="str">
        <f>IF(AQ60="","",VLOOKUP(AQ60,'シフト記号表（勤務時間帯） '!$D$6:$Z$47,23,FALSE))</f>
        <v/>
      </c>
      <c r="AR62" s="511" t="str">
        <f>IF(AR60="","",VLOOKUP(AR60,'シフト記号表（勤務時間帯） '!$D$6:$Z$47,23,FALSE))</f>
        <v/>
      </c>
      <c r="AS62" s="511" t="str">
        <f>IF(AS60="","",VLOOKUP(AS60,'シフト記号表（勤務時間帯） '!$D$6:$Z$47,23,FALSE))</f>
        <v/>
      </c>
      <c r="AT62" s="511" t="str">
        <f>IF(AT60="","",VLOOKUP(AT60,'シフト記号表（勤務時間帯） '!$D$6:$Z$47,23,FALSE))</f>
        <v/>
      </c>
      <c r="AU62" s="511" t="str">
        <f>IF(AU60="","",VLOOKUP(AU60,'シフト記号表（勤務時間帯） '!$D$6:$Z$47,23,FALSE))</f>
        <v/>
      </c>
      <c r="AV62" s="513" t="str">
        <f>IF(AV60="","",VLOOKUP(AV60,'シフト記号表（勤務時間帯） '!$D$6:$Z$47,23,FALSE))</f>
        <v/>
      </c>
      <c r="AW62" s="512" t="str">
        <f>IF(AW60="","",VLOOKUP(AW60,'シフト記号表（勤務時間帯） '!$D$6:$Z$47,23,FALSE))</f>
        <v/>
      </c>
      <c r="AX62" s="511" t="str">
        <f>IF(AX60="","",VLOOKUP(AX60,'シフト記号表（勤務時間帯） '!$D$6:$Z$47,23,FALSE))</f>
        <v/>
      </c>
      <c r="AY62" s="511" t="str">
        <f>IF(AY60="","",VLOOKUP(AY60,'シフト記号表（勤務時間帯） '!$D$6:$Z$47,23,FALSE))</f>
        <v/>
      </c>
      <c r="AZ62" s="1195">
        <f>IF($BC$3="４週",SUM(U62:AV62),IF($BC$3="暦月",SUM(U62:AY62),""))</f>
        <v>0</v>
      </c>
      <c r="BA62" s="1196"/>
      <c r="BB62" s="1197">
        <f>IF($BC$3="４週",AZ62/4,IF($BC$3="暦月",(AZ62/($BC$8/7)),""))</f>
        <v>0</v>
      </c>
      <c r="BC62" s="1196"/>
      <c r="BD62" s="1189"/>
      <c r="BE62" s="1190"/>
      <c r="BF62" s="1190"/>
      <c r="BG62" s="1190"/>
      <c r="BH62" s="1191"/>
    </row>
    <row r="63" spans="2:60" ht="20.25" customHeight="1">
      <c r="B63" s="537"/>
      <c r="C63" s="1141"/>
      <c r="D63" s="1142"/>
      <c r="E63" s="1143"/>
      <c r="F63" s="529"/>
      <c r="G63" s="528"/>
      <c r="H63" s="1205"/>
      <c r="I63" s="1153"/>
      <c r="J63" s="1154"/>
      <c r="K63" s="1154"/>
      <c r="L63" s="1155"/>
      <c r="M63" s="1162"/>
      <c r="N63" s="1163"/>
      <c r="O63" s="1164"/>
      <c r="P63" s="548" t="s">
        <v>427</v>
      </c>
      <c r="Q63" s="547"/>
      <c r="R63" s="547"/>
      <c r="S63" s="546"/>
      <c r="T63" s="545"/>
      <c r="U63" s="531"/>
      <c r="V63" s="530"/>
      <c r="W63" s="530"/>
      <c r="X63" s="530"/>
      <c r="Y63" s="530"/>
      <c r="Z63" s="530"/>
      <c r="AA63" s="532"/>
      <c r="AB63" s="531"/>
      <c r="AC63" s="530"/>
      <c r="AD63" s="530"/>
      <c r="AE63" s="530"/>
      <c r="AF63" s="530"/>
      <c r="AG63" s="530"/>
      <c r="AH63" s="532"/>
      <c r="AI63" s="531"/>
      <c r="AJ63" s="530"/>
      <c r="AK63" s="530"/>
      <c r="AL63" s="530"/>
      <c r="AM63" s="530"/>
      <c r="AN63" s="530"/>
      <c r="AO63" s="532"/>
      <c r="AP63" s="531"/>
      <c r="AQ63" s="530"/>
      <c r="AR63" s="530"/>
      <c r="AS63" s="530"/>
      <c r="AT63" s="530"/>
      <c r="AU63" s="530"/>
      <c r="AV63" s="532"/>
      <c r="AW63" s="531"/>
      <c r="AX63" s="530"/>
      <c r="AY63" s="530"/>
      <c r="AZ63" s="1171"/>
      <c r="BA63" s="1172"/>
      <c r="BB63" s="1201"/>
      <c r="BC63" s="1172"/>
      <c r="BD63" s="1183"/>
      <c r="BE63" s="1184"/>
      <c r="BF63" s="1184"/>
      <c r="BG63" s="1184"/>
      <c r="BH63" s="1185"/>
    </row>
    <row r="64" spans="2:60" ht="20.25" customHeight="1">
      <c r="B64" s="520">
        <f>B61+1</f>
        <v>15</v>
      </c>
      <c r="C64" s="1144"/>
      <c r="D64" s="1145"/>
      <c r="E64" s="1146"/>
      <c r="F64" s="529">
        <f>C63</f>
        <v>0</v>
      </c>
      <c r="G64" s="528"/>
      <c r="H64" s="1151"/>
      <c r="I64" s="1156"/>
      <c r="J64" s="1157"/>
      <c r="K64" s="1157"/>
      <c r="L64" s="1158"/>
      <c r="M64" s="1165"/>
      <c r="N64" s="1166"/>
      <c r="O64" s="1167"/>
      <c r="P64" s="527" t="s">
        <v>426</v>
      </c>
      <c r="Q64" s="526"/>
      <c r="R64" s="526"/>
      <c r="S64" s="525"/>
      <c r="T64" s="524"/>
      <c r="U64" s="522" t="str">
        <f>IF(U63="","",VLOOKUP(U63,'シフト記号表（勤務時間帯） '!$D$6:$X$47,21,FALSE))</f>
        <v/>
      </c>
      <c r="V64" s="521" t="str">
        <f>IF(V63="","",VLOOKUP(V63,'シフト記号表（勤務時間帯） '!$D$6:$X$47,21,FALSE))</f>
        <v/>
      </c>
      <c r="W64" s="521" t="str">
        <f>IF(W63="","",VLOOKUP(W63,'シフト記号表（勤務時間帯） '!$D$6:$X$47,21,FALSE))</f>
        <v/>
      </c>
      <c r="X64" s="521" t="str">
        <f>IF(X63="","",VLOOKUP(X63,'シフト記号表（勤務時間帯） '!$D$6:$X$47,21,FALSE))</f>
        <v/>
      </c>
      <c r="Y64" s="521" t="str">
        <f>IF(Y63="","",VLOOKUP(Y63,'シフト記号表（勤務時間帯） '!$D$6:$X$47,21,FALSE))</f>
        <v/>
      </c>
      <c r="Z64" s="521" t="str">
        <f>IF(Z63="","",VLOOKUP(Z63,'シフト記号表（勤務時間帯） '!$D$6:$X$47,21,FALSE))</f>
        <v/>
      </c>
      <c r="AA64" s="523" t="str">
        <f>IF(AA63="","",VLOOKUP(AA63,'シフト記号表（勤務時間帯） '!$D$6:$X$47,21,FALSE))</f>
        <v/>
      </c>
      <c r="AB64" s="522" t="str">
        <f>IF(AB63="","",VLOOKUP(AB63,'シフト記号表（勤務時間帯） '!$D$6:$X$47,21,FALSE))</f>
        <v/>
      </c>
      <c r="AC64" s="521" t="str">
        <f>IF(AC63="","",VLOOKUP(AC63,'シフト記号表（勤務時間帯） '!$D$6:$X$47,21,FALSE))</f>
        <v/>
      </c>
      <c r="AD64" s="521" t="str">
        <f>IF(AD63="","",VLOOKUP(AD63,'シフト記号表（勤務時間帯） '!$D$6:$X$47,21,FALSE))</f>
        <v/>
      </c>
      <c r="AE64" s="521" t="str">
        <f>IF(AE63="","",VLOOKUP(AE63,'シフト記号表（勤務時間帯） '!$D$6:$X$47,21,FALSE))</f>
        <v/>
      </c>
      <c r="AF64" s="521" t="str">
        <f>IF(AF63="","",VLOOKUP(AF63,'シフト記号表（勤務時間帯） '!$D$6:$X$47,21,FALSE))</f>
        <v/>
      </c>
      <c r="AG64" s="521" t="str">
        <f>IF(AG63="","",VLOOKUP(AG63,'シフト記号表（勤務時間帯） '!$D$6:$X$47,21,FALSE))</f>
        <v/>
      </c>
      <c r="AH64" s="523" t="str">
        <f>IF(AH63="","",VLOOKUP(AH63,'シフト記号表（勤務時間帯） '!$D$6:$X$47,21,FALSE))</f>
        <v/>
      </c>
      <c r="AI64" s="522" t="str">
        <f>IF(AI63="","",VLOOKUP(AI63,'シフト記号表（勤務時間帯） '!$D$6:$X$47,21,FALSE))</f>
        <v/>
      </c>
      <c r="AJ64" s="521" t="str">
        <f>IF(AJ63="","",VLOOKUP(AJ63,'シフト記号表（勤務時間帯） '!$D$6:$X$47,21,FALSE))</f>
        <v/>
      </c>
      <c r="AK64" s="521" t="str">
        <f>IF(AK63="","",VLOOKUP(AK63,'シフト記号表（勤務時間帯） '!$D$6:$X$47,21,FALSE))</f>
        <v/>
      </c>
      <c r="AL64" s="521" t="str">
        <f>IF(AL63="","",VLOOKUP(AL63,'シフト記号表（勤務時間帯） '!$D$6:$X$47,21,FALSE))</f>
        <v/>
      </c>
      <c r="AM64" s="521" t="str">
        <f>IF(AM63="","",VLOOKUP(AM63,'シフト記号表（勤務時間帯） '!$D$6:$X$47,21,FALSE))</f>
        <v/>
      </c>
      <c r="AN64" s="521" t="str">
        <f>IF(AN63="","",VLOOKUP(AN63,'シフト記号表（勤務時間帯） '!$D$6:$X$47,21,FALSE))</f>
        <v/>
      </c>
      <c r="AO64" s="523" t="str">
        <f>IF(AO63="","",VLOOKUP(AO63,'シフト記号表（勤務時間帯） '!$D$6:$X$47,21,FALSE))</f>
        <v/>
      </c>
      <c r="AP64" s="522" t="str">
        <f>IF(AP63="","",VLOOKUP(AP63,'シフト記号表（勤務時間帯） '!$D$6:$X$47,21,FALSE))</f>
        <v/>
      </c>
      <c r="AQ64" s="521" t="str">
        <f>IF(AQ63="","",VLOOKUP(AQ63,'シフト記号表（勤務時間帯） '!$D$6:$X$47,21,FALSE))</f>
        <v/>
      </c>
      <c r="AR64" s="521" t="str">
        <f>IF(AR63="","",VLOOKUP(AR63,'シフト記号表（勤務時間帯） '!$D$6:$X$47,21,FALSE))</f>
        <v/>
      </c>
      <c r="AS64" s="521" t="str">
        <f>IF(AS63="","",VLOOKUP(AS63,'シフト記号表（勤務時間帯） '!$D$6:$X$47,21,FALSE))</f>
        <v/>
      </c>
      <c r="AT64" s="521" t="str">
        <f>IF(AT63="","",VLOOKUP(AT63,'シフト記号表（勤務時間帯） '!$D$6:$X$47,21,FALSE))</f>
        <v/>
      </c>
      <c r="AU64" s="521" t="str">
        <f>IF(AU63="","",VLOOKUP(AU63,'シフト記号表（勤務時間帯） '!$D$6:$X$47,21,FALSE))</f>
        <v/>
      </c>
      <c r="AV64" s="523" t="str">
        <f>IF(AV63="","",VLOOKUP(AV63,'シフト記号表（勤務時間帯） '!$D$6:$X$47,21,FALSE))</f>
        <v/>
      </c>
      <c r="AW64" s="522" t="str">
        <f>IF(AW63="","",VLOOKUP(AW63,'シフト記号表（勤務時間帯） '!$D$6:$X$47,21,FALSE))</f>
        <v/>
      </c>
      <c r="AX64" s="521" t="str">
        <f>IF(AX63="","",VLOOKUP(AX63,'シフト記号表（勤務時間帯） '!$D$6:$X$47,21,FALSE))</f>
        <v/>
      </c>
      <c r="AY64" s="521" t="str">
        <f>IF(AY63="","",VLOOKUP(AY63,'シフト記号表（勤務時間帯） '!$D$6:$X$47,21,FALSE))</f>
        <v/>
      </c>
      <c r="AZ64" s="1192">
        <f>IF($BC$3="４週",SUM(U64:AV64),IF($BC$3="暦月",SUM(U64:AY64),""))</f>
        <v>0</v>
      </c>
      <c r="BA64" s="1193"/>
      <c r="BB64" s="1194">
        <f>IF($BC$3="４週",AZ64/4,IF($BC$3="暦月",(AZ64/($BC$8/7)),""))</f>
        <v>0</v>
      </c>
      <c r="BC64" s="1193"/>
      <c r="BD64" s="1186"/>
      <c r="BE64" s="1187"/>
      <c r="BF64" s="1187"/>
      <c r="BG64" s="1187"/>
      <c r="BH64" s="1188"/>
    </row>
    <row r="65" spans="2:60" ht="20.25" customHeight="1">
      <c r="B65" s="544"/>
      <c r="C65" s="1147"/>
      <c r="D65" s="1148"/>
      <c r="E65" s="1149"/>
      <c r="F65" s="543"/>
      <c r="G65" s="542">
        <f>C63</f>
        <v>0</v>
      </c>
      <c r="H65" s="1152"/>
      <c r="I65" s="1159"/>
      <c r="J65" s="1160"/>
      <c r="K65" s="1160"/>
      <c r="L65" s="1161"/>
      <c r="M65" s="1168"/>
      <c r="N65" s="1169"/>
      <c r="O65" s="1170"/>
      <c r="P65" s="541" t="s">
        <v>425</v>
      </c>
      <c r="Q65" s="540"/>
      <c r="R65" s="540"/>
      <c r="S65" s="539"/>
      <c r="T65" s="538"/>
      <c r="U65" s="512" t="str">
        <f>IF(U63="","",VLOOKUP(U63,'シフト記号表（勤務時間帯） '!$D$6:$Z$47,23,FALSE))</f>
        <v/>
      </c>
      <c r="V65" s="511" t="str">
        <f>IF(V63="","",VLOOKUP(V63,'シフト記号表（勤務時間帯） '!$D$6:$Z$47,23,FALSE))</f>
        <v/>
      </c>
      <c r="W65" s="511" t="str">
        <f>IF(W63="","",VLOOKUP(W63,'シフト記号表（勤務時間帯） '!$D$6:$Z$47,23,FALSE))</f>
        <v/>
      </c>
      <c r="X65" s="511" t="str">
        <f>IF(X63="","",VLOOKUP(X63,'シフト記号表（勤務時間帯） '!$D$6:$Z$47,23,FALSE))</f>
        <v/>
      </c>
      <c r="Y65" s="511" t="str">
        <f>IF(Y63="","",VLOOKUP(Y63,'シフト記号表（勤務時間帯） '!$D$6:$Z$47,23,FALSE))</f>
        <v/>
      </c>
      <c r="Z65" s="511" t="str">
        <f>IF(Z63="","",VLOOKUP(Z63,'シフト記号表（勤務時間帯） '!$D$6:$Z$47,23,FALSE))</f>
        <v/>
      </c>
      <c r="AA65" s="513" t="str">
        <f>IF(AA63="","",VLOOKUP(AA63,'シフト記号表（勤務時間帯） '!$D$6:$Z$47,23,FALSE))</f>
        <v/>
      </c>
      <c r="AB65" s="512" t="str">
        <f>IF(AB63="","",VLOOKUP(AB63,'シフト記号表（勤務時間帯） '!$D$6:$Z$47,23,FALSE))</f>
        <v/>
      </c>
      <c r="AC65" s="511" t="str">
        <f>IF(AC63="","",VLOOKUP(AC63,'シフト記号表（勤務時間帯） '!$D$6:$Z$47,23,FALSE))</f>
        <v/>
      </c>
      <c r="AD65" s="511" t="str">
        <f>IF(AD63="","",VLOOKUP(AD63,'シフト記号表（勤務時間帯） '!$D$6:$Z$47,23,FALSE))</f>
        <v/>
      </c>
      <c r="AE65" s="511" t="str">
        <f>IF(AE63="","",VLOOKUP(AE63,'シフト記号表（勤務時間帯） '!$D$6:$Z$47,23,FALSE))</f>
        <v/>
      </c>
      <c r="AF65" s="511" t="str">
        <f>IF(AF63="","",VLOOKUP(AF63,'シフト記号表（勤務時間帯） '!$D$6:$Z$47,23,FALSE))</f>
        <v/>
      </c>
      <c r="AG65" s="511" t="str">
        <f>IF(AG63="","",VLOOKUP(AG63,'シフト記号表（勤務時間帯） '!$D$6:$Z$47,23,FALSE))</f>
        <v/>
      </c>
      <c r="AH65" s="513" t="str">
        <f>IF(AH63="","",VLOOKUP(AH63,'シフト記号表（勤務時間帯） '!$D$6:$Z$47,23,FALSE))</f>
        <v/>
      </c>
      <c r="AI65" s="512" t="str">
        <f>IF(AI63="","",VLOOKUP(AI63,'シフト記号表（勤務時間帯） '!$D$6:$Z$47,23,FALSE))</f>
        <v/>
      </c>
      <c r="AJ65" s="511" t="str">
        <f>IF(AJ63="","",VLOOKUP(AJ63,'シフト記号表（勤務時間帯） '!$D$6:$Z$47,23,FALSE))</f>
        <v/>
      </c>
      <c r="AK65" s="511" t="str">
        <f>IF(AK63="","",VLOOKUP(AK63,'シフト記号表（勤務時間帯） '!$D$6:$Z$47,23,FALSE))</f>
        <v/>
      </c>
      <c r="AL65" s="511" t="str">
        <f>IF(AL63="","",VLOOKUP(AL63,'シフト記号表（勤務時間帯） '!$D$6:$Z$47,23,FALSE))</f>
        <v/>
      </c>
      <c r="AM65" s="511" t="str">
        <f>IF(AM63="","",VLOOKUP(AM63,'シフト記号表（勤務時間帯） '!$D$6:$Z$47,23,FALSE))</f>
        <v/>
      </c>
      <c r="AN65" s="511" t="str">
        <f>IF(AN63="","",VLOOKUP(AN63,'シフト記号表（勤務時間帯） '!$D$6:$Z$47,23,FALSE))</f>
        <v/>
      </c>
      <c r="AO65" s="513" t="str">
        <f>IF(AO63="","",VLOOKUP(AO63,'シフト記号表（勤務時間帯） '!$D$6:$Z$47,23,FALSE))</f>
        <v/>
      </c>
      <c r="AP65" s="512" t="str">
        <f>IF(AP63="","",VLOOKUP(AP63,'シフト記号表（勤務時間帯） '!$D$6:$Z$47,23,FALSE))</f>
        <v/>
      </c>
      <c r="AQ65" s="511" t="str">
        <f>IF(AQ63="","",VLOOKUP(AQ63,'シフト記号表（勤務時間帯） '!$D$6:$Z$47,23,FALSE))</f>
        <v/>
      </c>
      <c r="AR65" s="511" t="str">
        <f>IF(AR63="","",VLOOKUP(AR63,'シフト記号表（勤務時間帯） '!$D$6:$Z$47,23,FALSE))</f>
        <v/>
      </c>
      <c r="AS65" s="511" t="str">
        <f>IF(AS63="","",VLOOKUP(AS63,'シフト記号表（勤務時間帯） '!$D$6:$Z$47,23,FALSE))</f>
        <v/>
      </c>
      <c r="AT65" s="511" t="str">
        <f>IF(AT63="","",VLOOKUP(AT63,'シフト記号表（勤務時間帯） '!$D$6:$Z$47,23,FALSE))</f>
        <v/>
      </c>
      <c r="AU65" s="511" t="str">
        <f>IF(AU63="","",VLOOKUP(AU63,'シフト記号表（勤務時間帯） '!$D$6:$Z$47,23,FALSE))</f>
        <v/>
      </c>
      <c r="AV65" s="513" t="str">
        <f>IF(AV63="","",VLOOKUP(AV63,'シフト記号表（勤務時間帯） '!$D$6:$Z$47,23,FALSE))</f>
        <v/>
      </c>
      <c r="AW65" s="512" t="str">
        <f>IF(AW63="","",VLOOKUP(AW63,'シフト記号表（勤務時間帯） '!$D$6:$Z$47,23,FALSE))</f>
        <v/>
      </c>
      <c r="AX65" s="511" t="str">
        <f>IF(AX63="","",VLOOKUP(AX63,'シフト記号表（勤務時間帯） '!$D$6:$Z$47,23,FALSE))</f>
        <v/>
      </c>
      <c r="AY65" s="511" t="str">
        <f>IF(AY63="","",VLOOKUP(AY63,'シフト記号表（勤務時間帯） '!$D$6:$Z$47,23,FALSE))</f>
        <v/>
      </c>
      <c r="AZ65" s="1195">
        <f>IF($BC$3="４週",SUM(U65:AV65),IF($BC$3="暦月",SUM(U65:AY65),""))</f>
        <v>0</v>
      </c>
      <c r="BA65" s="1196"/>
      <c r="BB65" s="1197">
        <f>IF($BC$3="４週",AZ65/4,IF($BC$3="暦月",(AZ65/($BC$8/7)),""))</f>
        <v>0</v>
      </c>
      <c r="BC65" s="1196"/>
      <c r="BD65" s="1189"/>
      <c r="BE65" s="1190"/>
      <c r="BF65" s="1190"/>
      <c r="BG65" s="1190"/>
      <c r="BH65" s="1191"/>
    </row>
    <row r="66" spans="2:60" ht="20.25" customHeight="1">
      <c r="B66" s="537"/>
      <c r="C66" s="1141"/>
      <c r="D66" s="1142"/>
      <c r="E66" s="1143"/>
      <c r="F66" s="529"/>
      <c r="G66" s="528"/>
      <c r="H66" s="1205"/>
      <c r="I66" s="1153"/>
      <c r="J66" s="1154"/>
      <c r="K66" s="1154"/>
      <c r="L66" s="1155"/>
      <c r="M66" s="1162"/>
      <c r="N66" s="1163"/>
      <c r="O66" s="1164"/>
      <c r="P66" s="536" t="s">
        <v>427</v>
      </c>
      <c r="Q66" s="535"/>
      <c r="R66" s="535"/>
      <c r="S66" s="534"/>
      <c r="T66" s="533"/>
      <c r="U66" s="531"/>
      <c r="V66" s="530"/>
      <c r="W66" s="530"/>
      <c r="X66" s="530"/>
      <c r="Y66" s="530"/>
      <c r="Z66" s="530"/>
      <c r="AA66" s="532"/>
      <c r="AB66" s="531"/>
      <c r="AC66" s="530"/>
      <c r="AD66" s="530"/>
      <c r="AE66" s="530"/>
      <c r="AF66" s="530"/>
      <c r="AG66" s="530"/>
      <c r="AH66" s="532"/>
      <c r="AI66" s="531"/>
      <c r="AJ66" s="530"/>
      <c r="AK66" s="530"/>
      <c r="AL66" s="530"/>
      <c r="AM66" s="530"/>
      <c r="AN66" s="530"/>
      <c r="AO66" s="532"/>
      <c r="AP66" s="531"/>
      <c r="AQ66" s="530"/>
      <c r="AR66" s="530"/>
      <c r="AS66" s="530"/>
      <c r="AT66" s="530"/>
      <c r="AU66" s="530"/>
      <c r="AV66" s="532"/>
      <c r="AW66" s="531"/>
      <c r="AX66" s="530"/>
      <c r="AY66" s="530"/>
      <c r="AZ66" s="1171"/>
      <c r="BA66" s="1172"/>
      <c r="BB66" s="1201"/>
      <c r="BC66" s="1172"/>
      <c r="BD66" s="1183"/>
      <c r="BE66" s="1184"/>
      <c r="BF66" s="1184"/>
      <c r="BG66" s="1184"/>
      <c r="BH66" s="1185"/>
    </row>
    <row r="67" spans="2:60" ht="20.25" customHeight="1">
      <c r="B67" s="520">
        <f>B64+1</f>
        <v>16</v>
      </c>
      <c r="C67" s="1144"/>
      <c r="D67" s="1145"/>
      <c r="E67" s="1146"/>
      <c r="F67" s="529">
        <f>C66</f>
        <v>0</v>
      </c>
      <c r="G67" s="528"/>
      <c r="H67" s="1151"/>
      <c r="I67" s="1156"/>
      <c r="J67" s="1157"/>
      <c r="K67" s="1157"/>
      <c r="L67" s="1158"/>
      <c r="M67" s="1165"/>
      <c r="N67" s="1166"/>
      <c r="O67" s="1167"/>
      <c r="P67" s="527" t="s">
        <v>426</v>
      </c>
      <c r="Q67" s="526"/>
      <c r="R67" s="526"/>
      <c r="S67" s="525"/>
      <c r="T67" s="524"/>
      <c r="U67" s="522" t="str">
        <f>IF(U66="","",VLOOKUP(U66,'シフト記号表（勤務時間帯） '!$D$6:$X$47,21,FALSE))</f>
        <v/>
      </c>
      <c r="V67" s="521" t="str">
        <f>IF(V66="","",VLOOKUP(V66,'シフト記号表（勤務時間帯） '!$D$6:$X$47,21,FALSE))</f>
        <v/>
      </c>
      <c r="W67" s="521" t="str">
        <f>IF(W66="","",VLOOKUP(W66,'シフト記号表（勤務時間帯） '!$D$6:$X$47,21,FALSE))</f>
        <v/>
      </c>
      <c r="X67" s="521" t="str">
        <f>IF(X66="","",VLOOKUP(X66,'シフト記号表（勤務時間帯） '!$D$6:$X$47,21,FALSE))</f>
        <v/>
      </c>
      <c r="Y67" s="521" t="str">
        <f>IF(Y66="","",VLOOKUP(Y66,'シフト記号表（勤務時間帯） '!$D$6:$X$47,21,FALSE))</f>
        <v/>
      </c>
      <c r="Z67" s="521" t="str">
        <f>IF(Z66="","",VLOOKUP(Z66,'シフト記号表（勤務時間帯） '!$D$6:$X$47,21,FALSE))</f>
        <v/>
      </c>
      <c r="AA67" s="523" t="str">
        <f>IF(AA66="","",VLOOKUP(AA66,'シフト記号表（勤務時間帯） '!$D$6:$X$47,21,FALSE))</f>
        <v/>
      </c>
      <c r="AB67" s="522" t="str">
        <f>IF(AB66="","",VLOOKUP(AB66,'シフト記号表（勤務時間帯） '!$D$6:$X$47,21,FALSE))</f>
        <v/>
      </c>
      <c r="AC67" s="521" t="str">
        <f>IF(AC66="","",VLOOKUP(AC66,'シフト記号表（勤務時間帯） '!$D$6:$X$47,21,FALSE))</f>
        <v/>
      </c>
      <c r="AD67" s="521" t="str">
        <f>IF(AD66="","",VLOOKUP(AD66,'シフト記号表（勤務時間帯） '!$D$6:$X$47,21,FALSE))</f>
        <v/>
      </c>
      <c r="AE67" s="521" t="str">
        <f>IF(AE66="","",VLOOKUP(AE66,'シフト記号表（勤務時間帯） '!$D$6:$X$47,21,FALSE))</f>
        <v/>
      </c>
      <c r="AF67" s="521" t="str">
        <f>IF(AF66="","",VLOOKUP(AF66,'シフト記号表（勤務時間帯） '!$D$6:$X$47,21,FALSE))</f>
        <v/>
      </c>
      <c r="AG67" s="521" t="str">
        <f>IF(AG66="","",VLOOKUP(AG66,'シフト記号表（勤務時間帯） '!$D$6:$X$47,21,FALSE))</f>
        <v/>
      </c>
      <c r="AH67" s="523" t="str">
        <f>IF(AH66="","",VLOOKUP(AH66,'シフト記号表（勤務時間帯） '!$D$6:$X$47,21,FALSE))</f>
        <v/>
      </c>
      <c r="AI67" s="522" t="str">
        <f>IF(AI66="","",VLOOKUP(AI66,'シフト記号表（勤務時間帯） '!$D$6:$X$47,21,FALSE))</f>
        <v/>
      </c>
      <c r="AJ67" s="521" t="str">
        <f>IF(AJ66="","",VLOOKUP(AJ66,'シフト記号表（勤務時間帯） '!$D$6:$X$47,21,FALSE))</f>
        <v/>
      </c>
      <c r="AK67" s="521" t="str">
        <f>IF(AK66="","",VLOOKUP(AK66,'シフト記号表（勤務時間帯） '!$D$6:$X$47,21,FALSE))</f>
        <v/>
      </c>
      <c r="AL67" s="521" t="str">
        <f>IF(AL66="","",VLOOKUP(AL66,'シフト記号表（勤務時間帯） '!$D$6:$X$47,21,FALSE))</f>
        <v/>
      </c>
      <c r="AM67" s="521" t="str">
        <f>IF(AM66="","",VLOOKUP(AM66,'シフト記号表（勤務時間帯） '!$D$6:$X$47,21,FALSE))</f>
        <v/>
      </c>
      <c r="AN67" s="521" t="str">
        <f>IF(AN66="","",VLOOKUP(AN66,'シフト記号表（勤務時間帯） '!$D$6:$X$47,21,FALSE))</f>
        <v/>
      </c>
      <c r="AO67" s="523" t="str">
        <f>IF(AO66="","",VLOOKUP(AO66,'シフト記号表（勤務時間帯） '!$D$6:$X$47,21,FALSE))</f>
        <v/>
      </c>
      <c r="AP67" s="522" t="str">
        <f>IF(AP66="","",VLOOKUP(AP66,'シフト記号表（勤務時間帯） '!$D$6:$X$47,21,FALSE))</f>
        <v/>
      </c>
      <c r="AQ67" s="521" t="str">
        <f>IF(AQ66="","",VLOOKUP(AQ66,'シフト記号表（勤務時間帯） '!$D$6:$X$47,21,FALSE))</f>
        <v/>
      </c>
      <c r="AR67" s="521" t="str">
        <f>IF(AR66="","",VLOOKUP(AR66,'シフト記号表（勤務時間帯） '!$D$6:$X$47,21,FALSE))</f>
        <v/>
      </c>
      <c r="AS67" s="521" t="str">
        <f>IF(AS66="","",VLOOKUP(AS66,'シフト記号表（勤務時間帯） '!$D$6:$X$47,21,FALSE))</f>
        <v/>
      </c>
      <c r="AT67" s="521" t="str">
        <f>IF(AT66="","",VLOOKUP(AT66,'シフト記号表（勤務時間帯） '!$D$6:$X$47,21,FALSE))</f>
        <v/>
      </c>
      <c r="AU67" s="521" t="str">
        <f>IF(AU66="","",VLOOKUP(AU66,'シフト記号表（勤務時間帯） '!$D$6:$X$47,21,FALSE))</f>
        <v/>
      </c>
      <c r="AV67" s="523" t="str">
        <f>IF(AV66="","",VLOOKUP(AV66,'シフト記号表（勤務時間帯） '!$D$6:$X$47,21,FALSE))</f>
        <v/>
      </c>
      <c r="AW67" s="522" t="str">
        <f>IF(AW66="","",VLOOKUP(AW66,'シフト記号表（勤務時間帯） '!$D$6:$X$47,21,FALSE))</f>
        <v/>
      </c>
      <c r="AX67" s="521" t="str">
        <f>IF(AX66="","",VLOOKUP(AX66,'シフト記号表（勤務時間帯） '!$D$6:$X$47,21,FALSE))</f>
        <v/>
      </c>
      <c r="AY67" s="521" t="str">
        <f>IF(AY66="","",VLOOKUP(AY66,'シフト記号表（勤務時間帯） '!$D$6:$X$47,21,FALSE))</f>
        <v/>
      </c>
      <c r="AZ67" s="1192">
        <f>IF($BC$3="４週",SUM(U67:AV67),IF($BC$3="暦月",SUM(U67:AY67),""))</f>
        <v>0</v>
      </c>
      <c r="BA67" s="1193"/>
      <c r="BB67" s="1194">
        <f>IF($BC$3="４週",AZ67/4,IF($BC$3="暦月",(AZ67/($BC$8/7)),""))</f>
        <v>0</v>
      </c>
      <c r="BC67" s="1193"/>
      <c r="BD67" s="1186"/>
      <c r="BE67" s="1187"/>
      <c r="BF67" s="1187"/>
      <c r="BG67" s="1187"/>
      <c r="BH67" s="1188"/>
    </row>
    <row r="68" spans="2:60" ht="20.25" customHeight="1" thickBot="1">
      <c r="B68" s="520"/>
      <c r="C68" s="1206"/>
      <c r="D68" s="1207"/>
      <c r="E68" s="1208"/>
      <c r="F68" s="519"/>
      <c r="G68" s="518">
        <f>C66</f>
        <v>0</v>
      </c>
      <c r="H68" s="1209"/>
      <c r="I68" s="1210"/>
      <c r="J68" s="1211"/>
      <c r="K68" s="1211"/>
      <c r="L68" s="1212"/>
      <c r="M68" s="1213"/>
      <c r="N68" s="1214"/>
      <c r="O68" s="1215"/>
      <c r="P68" s="517" t="s">
        <v>425</v>
      </c>
      <c r="Q68" s="516"/>
      <c r="R68" s="516"/>
      <c r="S68" s="515"/>
      <c r="T68" s="514"/>
      <c r="U68" s="512" t="str">
        <f>IF(U66="","",VLOOKUP(U66,'シフト記号表（勤務時間帯） '!$D$6:$Z$47,23,FALSE))</f>
        <v/>
      </c>
      <c r="V68" s="511" t="str">
        <f>IF(V66="","",VLOOKUP(V66,'シフト記号表（勤務時間帯） '!$D$6:$Z$47,23,FALSE))</f>
        <v/>
      </c>
      <c r="W68" s="511" t="str">
        <f>IF(W66="","",VLOOKUP(W66,'シフト記号表（勤務時間帯） '!$D$6:$Z$47,23,FALSE))</f>
        <v/>
      </c>
      <c r="X68" s="511" t="str">
        <f>IF(X66="","",VLOOKUP(X66,'シフト記号表（勤務時間帯） '!$D$6:$Z$47,23,FALSE))</f>
        <v/>
      </c>
      <c r="Y68" s="511" t="str">
        <f>IF(Y66="","",VLOOKUP(Y66,'シフト記号表（勤務時間帯） '!$D$6:$Z$47,23,FALSE))</f>
        <v/>
      </c>
      <c r="Z68" s="511" t="str">
        <f>IF(Z66="","",VLOOKUP(Z66,'シフト記号表（勤務時間帯） '!$D$6:$Z$47,23,FALSE))</f>
        <v/>
      </c>
      <c r="AA68" s="513" t="str">
        <f>IF(AA66="","",VLOOKUP(AA66,'シフト記号表（勤務時間帯） '!$D$6:$Z$47,23,FALSE))</f>
        <v/>
      </c>
      <c r="AB68" s="512" t="str">
        <f>IF(AB66="","",VLOOKUP(AB66,'シフト記号表（勤務時間帯） '!$D$6:$Z$47,23,FALSE))</f>
        <v/>
      </c>
      <c r="AC68" s="511" t="str">
        <f>IF(AC66="","",VLOOKUP(AC66,'シフト記号表（勤務時間帯） '!$D$6:$Z$47,23,FALSE))</f>
        <v/>
      </c>
      <c r="AD68" s="511" t="str">
        <f>IF(AD66="","",VLOOKUP(AD66,'シフト記号表（勤務時間帯） '!$D$6:$Z$47,23,FALSE))</f>
        <v/>
      </c>
      <c r="AE68" s="511" t="str">
        <f>IF(AE66="","",VLOOKUP(AE66,'シフト記号表（勤務時間帯） '!$D$6:$Z$47,23,FALSE))</f>
        <v/>
      </c>
      <c r="AF68" s="511" t="str">
        <f>IF(AF66="","",VLOOKUP(AF66,'シフト記号表（勤務時間帯） '!$D$6:$Z$47,23,FALSE))</f>
        <v/>
      </c>
      <c r="AG68" s="511" t="str">
        <f>IF(AG66="","",VLOOKUP(AG66,'シフト記号表（勤務時間帯） '!$D$6:$Z$47,23,FALSE))</f>
        <v/>
      </c>
      <c r="AH68" s="513" t="str">
        <f>IF(AH66="","",VLOOKUP(AH66,'シフト記号表（勤務時間帯） '!$D$6:$Z$47,23,FALSE))</f>
        <v/>
      </c>
      <c r="AI68" s="512" t="str">
        <f>IF(AI66="","",VLOOKUP(AI66,'シフト記号表（勤務時間帯） '!$D$6:$Z$47,23,FALSE))</f>
        <v/>
      </c>
      <c r="AJ68" s="511" t="str">
        <f>IF(AJ66="","",VLOOKUP(AJ66,'シフト記号表（勤務時間帯） '!$D$6:$Z$47,23,FALSE))</f>
        <v/>
      </c>
      <c r="AK68" s="511" t="str">
        <f>IF(AK66="","",VLOOKUP(AK66,'シフト記号表（勤務時間帯） '!$D$6:$Z$47,23,FALSE))</f>
        <v/>
      </c>
      <c r="AL68" s="511" t="str">
        <f>IF(AL66="","",VLOOKUP(AL66,'シフト記号表（勤務時間帯） '!$D$6:$Z$47,23,FALSE))</f>
        <v/>
      </c>
      <c r="AM68" s="511" t="str">
        <f>IF(AM66="","",VLOOKUP(AM66,'シフト記号表（勤務時間帯） '!$D$6:$Z$47,23,FALSE))</f>
        <v/>
      </c>
      <c r="AN68" s="511" t="str">
        <f>IF(AN66="","",VLOOKUP(AN66,'シフト記号表（勤務時間帯） '!$D$6:$Z$47,23,FALSE))</f>
        <v/>
      </c>
      <c r="AO68" s="513" t="str">
        <f>IF(AO66="","",VLOOKUP(AO66,'シフト記号表（勤務時間帯） '!$D$6:$Z$47,23,FALSE))</f>
        <v/>
      </c>
      <c r="AP68" s="512" t="str">
        <f>IF(AP66="","",VLOOKUP(AP66,'シフト記号表（勤務時間帯） '!$D$6:$Z$47,23,FALSE))</f>
        <v/>
      </c>
      <c r="AQ68" s="511" t="str">
        <f>IF(AQ66="","",VLOOKUP(AQ66,'シフト記号表（勤務時間帯） '!$D$6:$Z$47,23,FALSE))</f>
        <v/>
      </c>
      <c r="AR68" s="511" t="str">
        <f>IF(AR66="","",VLOOKUP(AR66,'シフト記号表（勤務時間帯） '!$D$6:$Z$47,23,FALSE))</f>
        <v/>
      </c>
      <c r="AS68" s="511" t="str">
        <f>IF(AS66="","",VLOOKUP(AS66,'シフト記号表（勤務時間帯） '!$D$6:$Z$47,23,FALSE))</f>
        <v/>
      </c>
      <c r="AT68" s="511" t="str">
        <f>IF(AT66="","",VLOOKUP(AT66,'シフト記号表（勤務時間帯） '!$D$6:$Z$47,23,FALSE))</f>
        <v/>
      </c>
      <c r="AU68" s="511" t="str">
        <f>IF(AU66="","",VLOOKUP(AU66,'シフト記号表（勤務時間帯） '!$D$6:$Z$47,23,FALSE))</f>
        <v/>
      </c>
      <c r="AV68" s="513" t="str">
        <f>IF(AV66="","",VLOOKUP(AV66,'シフト記号表（勤務時間帯） '!$D$6:$Z$47,23,FALSE))</f>
        <v/>
      </c>
      <c r="AW68" s="512" t="str">
        <f>IF(AW66="","",VLOOKUP(AW66,'シフト記号表（勤務時間帯） '!$D$6:$Z$47,23,FALSE))</f>
        <v/>
      </c>
      <c r="AX68" s="511" t="str">
        <f>IF(AX66="","",VLOOKUP(AX66,'シフト記号表（勤務時間帯） '!$D$6:$Z$47,23,FALSE))</f>
        <v/>
      </c>
      <c r="AY68" s="511" t="str">
        <f>IF(AY66="","",VLOOKUP(AY66,'シフト記号表（勤務時間帯） '!$D$6:$Z$47,23,FALSE))</f>
        <v/>
      </c>
      <c r="AZ68" s="1195">
        <f>IF($BC$3="４週",SUM(U68:AV68),IF($BC$3="暦月",SUM(U68:AY68),""))</f>
        <v>0</v>
      </c>
      <c r="BA68" s="1196"/>
      <c r="BB68" s="1197">
        <f>IF($BC$3="４週",AZ68/4,IF($BC$3="暦月",(AZ68/($BC$8/7)),""))</f>
        <v>0</v>
      </c>
      <c r="BC68" s="1196"/>
      <c r="BD68" s="1186"/>
      <c r="BE68" s="1187"/>
      <c r="BF68" s="1187"/>
      <c r="BG68" s="1187"/>
      <c r="BH68" s="1188"/>
    </row>
    <row r="69" spans="2:60" ht="20.25" customHeight="1">
      <c r="B69" s="1216" t="s">
        <v>908</v>
      </c>
      <c r="C69" s="1217"/>
      <c r="D69" s="1217"/>
      <c r="E69" s="1217"/>
      <c r="F69" s="1217"/>
      <c r="G69" s="1217"/>
      <c r="H69" s="1217"/>
      <c r="I69" s="1217"/>
      <c r="J69" s="1217"/>
      <c r="K69" s="1217"/>
      <c r="L69" s="1217"/>
      <c r="M69" s="1217"/>
      <c r="N69" s="1217"/>
      <c r="O69" s="1217"/>
      <c r="P69" s="1217"/>
      <c r="Q69" s="1217"/>
      <c r="R69" s="1217"/>
      <c r="S69" s="1217"/>
      <c r="T69" s="1218"/>
      <c r="U69" s="510"/>
      <c r="V69" s="507"/>
      <c r="W69" s="507"/>
      <c r="X69" s="507"/>
      <c r="Y69" s="507"/>
      <c r="Z69" s="507"/>
      <c r="AA69" s="509"/>
      <c r="AB69" s="508"/>
      <c r="AC69" s="507"/>
      <c r="AD69" s="507"/>
      <c r="AE69" s="507"/>
      <c r="AF69" s="507"/>
      <c r="AG69" s="507"/>
      <c r="AH69" s="509"/>
      <c r="AI69" s="508"/>
      <c r="AJ69" s="507"/>
      <c r="AK69" s="507"/>
      <c r="AL69" s="507"/>
      <c r="AM69" s="507"/>
      <c r="AN69" s="507"/>
      <c r="AO69" s="509"/>
      <c r="AP69" s="508"/>
      <c r="AQ69" s="507"/>
      <c r="AR69" s="507"/>
      <c r="AS69" s="507"/>
      <c r="AT69" s="507"/>
      <c r="AU69" s="507"/>
      <c r="AV69" s="509"/>
      <c r="AW69" s="508"/>
      <c r="AX69" s="507"/>
      <c r="AY69" s="506"/>
      <c r="AZ69" s="1219"/>
      <c r="BA69" s="1220"/>
      <c r="BB69" s="1225"/>
      <c r="BC69" s="1226"/>
      <c r="BD69" s="1226"/>
      <c r="BE69" s="1226"/>
      <c r="BF69" s="1226"/>
      <c r="BG69" s="1226"/>
      <c r="BH69" s="1227"/>
    </row>
    <row r="70" spans="2:60" ht="20.25" customHeight="1">
      <c r="B70" s="1234" t="s">
        <v>907</v>
      </c>
      <c r="C70" s="1235"/>
      <c r="D70" s="1235"/>
      <c r="E70" s="1235"/>
      <c r="F70" s="1235"/>
      <c r="G70" s="1235"/>
      <c r="H70" s="1235"/>
      <c r="I70" s="1235"/>
      <c r="J70" s="1235"/>
      <c r="K70" s="1235"/>
      <c r="L70" s="1235"/>
      <c r="M70" s="1235"/>
      <c r="N70" s="1235"/>
      <c r="O70" s="1235"/>
      <c r="P70" s="1235"/>
      <c r="Q70" s="1235"/>
      <c r="R70" s="1235"/>
      <c r="S70" s="1235"/>
      <c r="T70" s="1236"/>
      <c r="U70" s="503"/>
      <c r="V70" s="500"/>
      <c r="W70" s="500"/>
      <c r="X70" s="500"/>
      <c r="Y70" s="500"/>
      <c r="Z70" s="500"/>
      <c r="AA70" s="505"/>
      <c r="AB70" s="504"/>
      <c r="AC70" s="500"/>
      <c r="AD70" s="500"/>
      <c r="AE70" s="500"/>
      <c r="AF70" s="500"/>
      <c r="AG70" s="500"/>
      <c r="AH70" s="505"/>
      <c r="AI70" s="504"/>
      <c r="AJ70" s="500"/>
      <c r="AK70" s="500"/>
      <c r="AL70" s="500"/>
      <c r="AM70" s="500"/>
      <c r="AN70" s="500"/>
      <c r="AO70" s="505"/>
      <c r="AP70" s="504"/>
      <c r="AQ70" s="500"/>
      <c r="AR70" s="500"/>
      <c r="AS70" s="500"/>
      <c r="AT70" s="500"/>
      <c r="AU70" s="500"/>
      <c r="AV70" s="505"/>
      <c r="AW70" s="504"/>
      <c r="AX70" s="500"/>
      <c r="AY70" s="499"/>
      <c r="AZ70" s="1221"/>
      <c r="BA70" s="1222"/>
      <c r="BB70" s="1228"/>
      <c r="BC70" s="1229"/>
      <c r="BD70" s="1229"/>
      <c r="BE70" s="1229"/>
      <c r="BF70" s="1229"/>
      <c r="BG70" s="1229"/>
      <c r="BH70" s="1230"/>
    </row>
    <row r="71" spans="2:60" ht="20.25" customHeight="1">
      <c r="B71" s="1234" t="s">
        <v>424</v>
      </c>
      <c r="C71" s="1235"/>
      <c r="D71" s="1235"/>
      <c r="E71" s="1235"/>
      <c r="F71" s="1235"/>
      <c r="G71" s="1235"/>
      <c r="H71" s="1235"/>
      <c r="I71" s="1235"/>
      <c r="J71" s="1235"/>
      <c r="K71" s="1235"/>
      <c r="L71" s="1235"/>
      <c r="M71" s="1235"/>
      <c r="N71" s="1235"/>
      <c r="O71" s="1235"/>
      <c r="P71" s="1235"/>
      <c r="Q71" s="1235"/>
      <c r="R71" s="1235"/>
      <c r="S71" s="1235"/>
      <c r="T71" s="1236"/>
      <c r="U71" s="503"/>
      <c r="V71" s="500"/>
      <c r="W71" s="500"/>
      <c r="X71" s="500"/>
      <c r="Y71" s="500"/>
      <c r="Z71" s="500"/>
      <c r="AA71" s="502"/>
      <c r="AB71" s="501"/>
      <c r="AC71" s="500"/>
      <c r="AD71" s="500"/>
      <c r="AE71" s="500"/>
      <c r="AF71" s="500"/>
      <c r="AG71" s="500"/>
      <c r="AH71" s="502"/>
      <c r="AI71" s="501"/>
      <c r="AJ71" s="500"/>
      <c r="AK71" s="500"/>
      <c r="AL71" s="500"/>
      <c r="AM71" s="500"/>
      <c r="AN71" s="500"/>
      <c r="AO71" s="502"/>
      <c r="AP71" s="501"/>
      <c r="AQ71" s="500"/>
      <c r="AR71" s="500"/>
      <c r="AS71" s="500"/>
      <c r="AT71" s="500"/>
      <c r="AU71" s="500"/>
      <c r="AV71" s="502"/>
      <c r="AW71" s="501"/>
      <c r="AX71" s="500"/>
      <c r="AY71" s="499"/>
      <c r="AZ71" s="1223"/>
      <c r="BA71" s="1224"/>
      <c r="BB71" s="1228"/>
      <c r="BC71" s="1229"/>
      <c r="BD71" s="1229"/>
      <c r="BE71" s="1229"/>
      <c r="BF71" s="1229"/>
      <c r="BG71" s="1229"/>
      <c r="BH71" s="1230"/>
    </row>
    <row r="72" spans="2:60" ht="20.25" customHeight="1">
      <c r="B72" s="1237" t="s">
        <v>423</v>
      </c>
      <c r="C72" s="1235"/>
      <c r="D72" s="1235"/>
      <c r="E72" s="1235"/>
      <c r="F72" s="1235"/>
      <c r="G72" s="1235"/>
      <c r="H72" s="1235"/>
      <c r="I72" s="1235"/>
      <c r="J72" s="1235"/>
      <c r="K72" s="1235"/>
      <c r="L72" s="1235"/>
      <c r="M72" s="1235"/>
      <c r="N72" s="1235"/>
      <c r="O72" s="1235"/>
      <c r="P72" s="1235"/>
      <c r="Q72" s="1235"/>
      <c r="R72" s="1235"/>
      <c r="S72" s="1235"/>
      <c r="T72" s="1236"/>
      <c r="U72" s="497" t="str">
        <f t="shared" ref="U72:AY72" si="1">IF(SUMIF($F$21:$F$68,"介護従業者",U21:U68)=0,"",SUMIF($F$21:$F$68,"介護従業者",U21:U68))</f>
        <v/>
      </c>
      <c r="V72" s="496" t="str">
        <f t="shared" si="1"/>
        <v/>
      </c>
      <c r="W72" s="496" t="str">
        <f t="shared" si="1"/>
        <v/>
      </c>
      <c r="X72" s="496" t="str">
        <f t="shared" si="1"/>
        <v/>
      </c>
      <c r="Y72" s="496" t="str">
        <f t="shared" si="1"/>
        <v/>
      </c>
      <c r="Z72" s="496" t="str">
        <f t="shared" si="1"/>
        <v/>
      </c>
      <c r="AA72" s="498" t="str">
        <f t="shared" si="1"/>
        <v/>
      </c>
      <c r="AB72" s="497" t="str">
        <f t="shared" si="1"/>
        <v/>
      </c>
      <c r="AC72" s="496" t="str">
        <f t="shared" si="1"/>
        <v/>
      </c>
      <c r="AD72" s="496" t="str">
        <f t="shared" si="1"/>
        <v/>
      </c>
      <c r="AE72" s="496" t="str">
        <f t="shared" si="1"/>
        <v/>
      </c>
      <c r="AF72" s="496" t="str">
        <f t="shared" si="1"/>
        <v/>
      </c>
      <c r="AG72" s="496" t="str">
        <f t="shared" si="1"/>
        <v/>
      </c>
      <c r="AH72" s="498" t="str">
        <f t="shared" si="1"/>
        <v/>
      </c>
      <c r="AI72" s="497" t="str">
        <f t="shared" si="1"/>
        <v/>
      </c>
      <c r="AJ72" s="496" t="str">
        <f t="shared" si="1"/>
        <v/>
      </c>
      <c r="AK72" s="496" t="str">
        <f t="shared" si="1"/>
        <v/>
      </c>
      <c r="AL72" s="496" t="str">
        <f t="shared" si="1"/>
        <v/>
      </c>
      <c r="AM72" s="496" t="str">
        <f t="shared" si="1"/>
        <v/>
      </c>
      <c r="AN72" s="496" t="str">
        <f t="shared" si="1"/>
        <v/>
      </c>
      <c r="AO72" s="498" t="str">
        <f t="shared" si="1"/>
        <v/>
      </c>
      <c r="AP72" s="497" t="str">
        <f t="shared" si="1"/>
        <v/>
      </c>
      <c r="AQ72" s="496" t="str">
        <f t="shared" si="1"/>
        <v/>
      </c>
      <c r="AR72" s="496" t="str">
        <f t="shared" si="1"/>
        <v/>
      </c>
      <c r="AS72" s="496" t="str">
        <f t="shared" si="1"/>
        <v/>
      </c>
      <c r="AT72" s="496" t="str">
        <f t="shared" si="1"/>
        <v/>
      </c>
      <c r="AU72" s="496" t="str">
        <f t="shared" si="1"/>
        <v/>
      </c>
      <c r="AV72" s="498" t="str">
        <f t="shared" si="1"/>
        <v/>
      </c>
      <c r="AW72" s="497" t="str">
        <f t="shared" si="1"/>
        <v/>
      </c>
      <c r="AX72" s="496" t="str">
        <f t="shared" si="1"/>
        <v/>
      </c>
      <c r="AY72" s="496" t="str">
        <f t="shared" si="1"/>
        <v/>
      </c>
      <c r="AZ72" s="1238">
        <f>IF($BC$3="４週",SUM(U72:AV72),IF($BC$3="暦月",SUM(U72:AY72),""))</f>
        <v>0</v>
      </c>
      <c r="BA72" s="1239"/>
      <c r="BB72" s="1228"/>
      <c r="BC72" s="1229"/>
      <c r="BD72" s="1229"/>
      <c r="BE72" s="1229"/>
      <c r="BF72" s="1229"/>
      <c r="BG72" s="1229"/>
      <c r="BH72" s="1230"/>
    </row>
    <row r="73" spans="2:60" ht="20.25" customHeight="1" thickBot="1">
      <c r="B73" s="1240" t="s">
        <v>422</v>
      </c>
      <c r="C73" s="1241"/>
      <c r="D73" s="1241"/>
      <c r="E73" s="1241"/>
      <c r="F73" s="1241"/>
      <c r="G73" s="1241"/>
      <c r="H73" s="1241"/>
      <c r="I73" s="1241"/>
      <c r="J73" s="1241"/>
      <c r="K73" s="1241"/>
      <c r="L73" s="1241"/>
      <c r="M73" s="1241"/>
      <c r="N73" s="1241"/>
      <c r="O73" s="1241"/>
      <c r="P73" s="1241"/>
      <c r="Q73" s="1241"/>
      <c r="R73" s="1241"/>
      <c r="S73" s="1241"/>
      <c r="T73" s="1242"/>
      <c r="U73" s="495" t="str">
        <f t="shared" ref="U73:AY73" si="2">IF(SUMIF($G$21:$G$68,"介護従業者",U21:U68)=0,"",SUMIF($G$21:$G$68,"介護従業者",U21:U68))</f>
        <v/>
      </c>
      <c r="V73" s="492" t="str">
        <f t="shared" si="2"/>
        <v/>
      </c>
      <c r="W73" s="492" t="str">
        <f t="shared" si="2"/>
        <v/>
      </c>
      <c r="X73" s="492" t="str">
        <f t="shared" si="2"/>
        <v/>
      </c>
      <c r="Y73" s="492" t="str">
        <f t="shared" si="2"/>
        <v/>
      </c>
      <c r="Z73" s="492" t="str">
        <f t="shared" si="2"/>
        <v/>
      </c>
      <c r="AA73" s="494" t="str">
        <f t="shared" si="2"/>
        <v/>
      </c>
      <c r="AB73" s="493" t="str">
        <f t="shared" si="2"/>
        <v/>
      </c>
      <c r="AC73" s="492" t="str">
        <f t="shared" si="2"/>
        <v/>
      </c>
      <c r="AD73" s="492" t="str">
        <f t="shared" si="2"/>
        <v/>
      </c>
      <c r="AE73" s="492" t="str">
        <f t="shared" si="2"/>
        <v/>
      </c>
      <c r="AF73" s="492" t="str">
        <f t="shared" si="2"/>
        <v/>
      </c>
      <c r="AG73" s="492" t="str">
        <f t="shared" si="2"/>
        <v/>
      </c>
      <c r="AH73" s="494" t="str">
        <f t="shared" si="2"/>
        <v/>
      </c>
      <c r="AI73" s="493" t="str">
        <f t="shared" si="2"/>
        <v/>
      </c>
      <c r="AJ73" s="492" t="str">
        <f t="shared" si="2"/>
        <v/>
      </c>
      <c r="AK73" s="492" t="str">
        <f t="shared" si="2"/>
        <v/>
      </c>
      <c r="AL73" s="492" t="str">
        <f t="shared" si="2"/>
        <v/>
      </c>
      <c r="AM73" s="492" t="str">
        <f t="shared" si="2"/>
        <v/>
      </c>
      <c r="AN73" s="492" t="str">
        <f t="shared" si="2"/>
        <v/>
      </c>
      <c r="AO73" s="494" t="str">
        <f t="shared" si="2"/>
        <v/>
      </c>
      <c r="AP73" s="493" t="str">
        <f t="shared" si="2"/>
        <v/>
      </c>
      <c r="AQ73" s="492" t="str">
        <f t="shared" si="2"/>
        <v/>
      </c>
      <c r="AR73" s="492" t="str">
        <f t="shared" si="2"/>
        <v/>
      </c>
      <c r="AS73" s="492" t="str">
        <f t="shared" si="2"/>
        <v/>
      </c>
      <c r="AT73" s="492" t="str">
        <f t="shared" si="2"/>
        <v/>
      </c>
      <c r="AU73" s="492" t="str">
        <f t="shared" si="2"/>
        <v/>
      </c>
      <c r="AV73" s="494" t="str">
        <f t="shared" si="2"/>
        <v/>
      </c>
      <c r="AW73" s="493" t="str">
        <f t="shared" si="2"/>
        <v/>
      </c>
      <c r="AX73" s="492" t="str">
        <f t="shared" si="2"/>
        <v/>
      </c>
      <c r="AY73" s="491" t="str">
        <f t="shared" si="2"/>
        <v/>
      </c>
      <c r="AZ73" s="1243">
        <f>IF($BC$3="４週",SUM(U73:AV73),IF($BC$3="暦月",SUM(U73:AY73),""))</f>
        <v>0</v>
      </c>
      <c r="BA73" s="1244"/>
      <c r="BB73" s="1231"/>
      <c r="BC73" s="1232"/>
      <c r="BD73" s="1232"/>
      <c r="BE73" s="1232"/>
      <c r="BF73" s="1232"/>
      <c r="BG73" s="1232"/>
      <c r="BH73" s="1233"/>
    </row>
    <row r="74" spans="2:60" s="487" customFormat="1" ht="20.25" customHeight="1">
      <c r="C74" s="490"/>
      <c r="D74" s="490"/>
      <c r="E74" s="490"/>
      <c r="F74" s="490"/>
      <c r="G74" s="490"/>
      <c r="R74" s="489"/>
      <c r="BH74" s="488"/>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482"/>
      <c r="B128" s="482"/>
      <c r="C128" s="483"/>
      <c r="D128" s="483"/>
      <c r="E128" s="483"/>
      <c r="F128" s="483"/>
      <c r="G128" s="483"/>
      <c r="H128" s="483"/>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5"/>
      <c r="AY128" s="485"/>
      <c r="AZ128" s="485"/>
      <c r="BA128" s="485"/>
      <c r="BB128" s="485"/>
      <c r="BC128" s="485"/>
      <c r="BD128" s="485"/>
      <c r="BE128" s="485"/>
    </row>
    <row r="129" spans="1:57">
      <c r="A129" s="482"/>
      <c r="B129" s="482"/>
      <c r="C129" s="483"/>
      <c r="D129" s="483"/>
      <c r="E129" s="483"/>
      <c r="F129" s="483"/>
      <c r="G129" s="483"/>
      <c r="H129" s="483"/>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5"/>
      <c r="AY129" s="485"/>
      <c r="AZ129" s="485"/>
      <c r="BA129" s="485"/>
      <c r="BB129" s="485"/>
      <c r="BC129" s="485"/>
      <c r="BD129" s="485"/>
      <c r="BE129" s="485"/>
    </row>
    <row r="130" spans="1:57">
      <c r="A130" s="482"/>
      <c r="B130" s="482"/>
      <c r="C130" s="484"/>
      <c r="D130" s="484"/>
      <c r="E130" s="484"/>
      <c r="F130" s="484"/>
      <c r="G130" s="484"/>
      <c r="H130" s="484"/>
      <c r="I130" s="483"/>
      <c r="J130" s="483"/>
      <c r="K130" s="482"/>
      <c r="L130" s="482"/>
      <c r="M130" s="482"/>
      <c r="N130" s="482"/>
      <c r="O130" s="482"/>
      <c r="P130" s="482"/>
    </row>
    <row r="131" spans="1:57">
      <c r="A131" s="482"/>
      <c r="B131" s="482"/>
      <c r="C131" s="484"/>
      <c r="D131" s="484"/>
      <c r="E131" s="484"/>
      <c r="F131" s="484"/>
      <c r="G131" s="484"/>
      <c r="H131" s="484"/>
      <c r="I131" s="483"/>
      <c r="J131" s="483"/>
      <c r="K131" s="482"/>
      <c r="L131" s="482"/>
      <c r="M131" s="482"/>
      <c r="N131" s="482"/>
      <c r="O131" s="482"/>
      <c r="P131" s="482"/>
    </row>
    <row r="132" spans="1:57">
      <c r="C132" s="481"/>
      <c r="D132" s="481"/>
      <c r="E132" s="481"/>
      <c r="F132" s="481"/>
      <c r="G132" s="481"/>
      <c r="H132" s="481"/>
    </row>
    <row r="133" spans="1:57">
      <c r="C133" s="481"/>
      <c r="D133" s="481"/>
      <c r="E133" s="481"/>
      <c r="F133" s="481"/>
      <c r="G133" s="481"/>
      <c r="H133" s="481"/>
    </row>
    <row r="134" spans="1:57">
      <c r="C134" s="481"/>
      <c r="D134" s="481"/>
      <c r="E134" s="481"/>
      <c r="F134" s="481"/>
      <c r="G134" s="481"/>
      <c r="H134" s="481"/>
    </row>
    <row r="135" spans="1:57">
      <c r="C135" s="481"/>
      <c r="D135" s="481"/>
      <c r="E135" s="481"/>
      <c r="F135" s="481"/>
      <c r="G135" s="481"/>
      <c r="H135" s="481"/>
    </row>
  </sheetData>
  <sheetProtection insertRows="0" deleteRows="0"/>
  <mergeCells count="217">
    <mergeCell ref="B69:T69"/>
    <mergeCell ref="AZ69:BA71"/>
    <mergeCell ref="BB69:BH73"/>
    <mergeCell ref="B70:T70"/>
    <mergeCell ref="B71:T71"/>
    <mergeCell ref="B72:T72"/>
    <mergeCell ref="AZ72:BA72"/>
    <mergeCell ref="B73:T73"/>
    <mergeCell ref="AZ73:BA73"/>
    <mergeCell ref="BD63:BH65"/>
    <mergeCell ref="AZ64:BA64"/>
    <mergeCell ref="BB64:BC64"/>
    <mergeCell ref="AZ65:BA65"/>
    <mergeCell ref="BB65:BC65"/>
    <mergeCell ref="BB63:BC63"/>
    <mergeCell ref="BB66:BC66"/>
    <mergeCell ref="BD66:BH68"/>
    <mergeCell ref="AZ67:BA67"/>
    <mergeCell ref="BB67:BC67"/>
    <mergeCell ref="AZ68:BA68"/>
    <mergeCell ref="BB68:BC68"/>
    <mergeCell ref="C66:E68"/>
    <mergeCell ref="H66:H68"/>
    <mergeCell ref="I66:L68"/>
    <mergeCell ref="M66:O68"/>
    <mergeCell ref="AZ66:BA66"/>
    <mergeCell ref="C63:E65"/>
    <mergeCell ref="H63:H65"/>
    <mergeCell ref="I63:L65"/>
    <mergeCell ref="M63:O65"/>
    <mergeCell ref="AZ63:BA63"/>
    <mergeCell ref="BD57:BH59"/>
    <mergeCell ref="AZ58:BA58"/>
    <mergeCell ref="BB58:BC58"/>
    <mergeCell ref="AZ59:BA59"/>
    <mergeCell ref="BB59:BC59"/>
    <mergeCell ref="BB57:BC57"/>
    <mergeCell ref="BB60:BC60"/>
    <mergeCell ref="BD60:BH62"/>
    <mergeCell ref="AZ61:BA61"/>
    <mergeCell ref="BB61:BC61"/>
    <mergeCell ref="AZ62:BA62"/>
    <mergeCell ref="BB62:BC62"/>
    <mergeCell ref="C60:E62"/>
    <mergeCell ref="H60:H62"/>
    <mergeCell ref="I60:L62"/>
    <mergeCell ref="M60:O62"/>
    <mergeCell ref="AZ60:BA60"/>
    <mergeCell ref="C57:E59"/>
    <mergeCell ref="H57:H59"/>
    <mergeCell ref="I57:L59"/>
    <mergeCell ref="M57:O59"/>
    <mergeCell ref="AZ57:BA57"/>
    <mergeCell ref="BD51:BH53"/>
    <mergeCell ref="AZ52:BA52"/>
    <mergeCell ref="BB52:BC52"/>
    <mergeCell ref="AZ53:BA53"/>
    <mergeCell ref="BB53:BC53"/>
    <mergeCell ref="BB51:BC51"/>
    <mergeCell ref="BB54:BC54"/>
    <mergeCell ref="BD54:BH56"/>
    <mergeCell ref="AZ55:BA55"/>
    <mergeCell ref="BB55:BC55"/>
    <mergeCell ref="AZ56:BA56"/>
    <mergeCell ref="BB56:BC56"/>
    <mergeCell ref="C54:E56"/>
    <mergeCell ref="H54:H56"/>
    <mergeCell ref="I54:L56"/>
    <mergeCell ref="M54:O56"/>
    <mergeCell ref="AZ54:BA54"/>
    <mergeCell ref="C51:E53"/>
    <mergeCell ref="H51:H53"/>
    <mergeCell ref="I51:L53"/>
    <mergeCell ref="M51:O53"/>
    <mergeCell ref="AZ51:BA51"/>
    <mergeCell ref="BD45:BH47"/>
    <mergeCell ref="AZ46:BA46"/>
    <mergeCell ref="BB46:BC46"/>
    <mergeCell ref="AZ47:BA47"/>
    <mergeCell ref="BB47:BC47"/>
    <mergeCell ref="BB45:BC45"/>
    <mergeCell ref="BB48:BC48"/>
    <mergeCell ref="BD48:BH50"/>
    <mergeCell ref="AZ49:BA49"/>
    <mergeCell ref="BB49:BC49"/>
    <mergeCell ref="AZ50:BA50"/>
    <mergeCell ref="BB50:BC50"/>
    <mergeCell ref="C48:E50"/>
    <mergeCell ref="H48:H50"/>
    <mergeCell ref="I48:L50"/>
    <mergeCell ref="M48:O50"/>
    <mergeCell ref="AZ48:BA48"/>
    <mergeCell ref="C45:E47"/>
    <mergeCell ref="H45:H47"/>
    <mergeCell ref="I45:L47"/>
    <mergeCell ref="M45:O47"/>
    <mergeCell ref="AZ45:BA45"/>
    <mergeCell ref="BD39:BH41"/>
    <mergeCell ref="AZ40:BA40"/>
    <mergeCell ref="BB40:BC40"/>
    <mergeCell ref="AZ41:BA41"/>
    <mergeCell ref="BB41:BC41"/>
    <mergeCell ref="BB39:BC39"/>
    <mergeCell ref="BB42:BC42"/>
    <mergeCell ref="BD42:BH44"/>
    <mergeCell ref="AZ43:BA43"/>
    <mergeCell ref="BB43:BC43"/>
    <mergeCell ref="AZ44:BA44"/>
    <mergeCell ref="BB44:BC44"/>
    <mergeCell ref="C42:E44"/>
    <mergeCell ref="H42:H44"/>
    <mergeCell ref="I42:L44"/>
    <mergeCell ref="M42:O44"/>
    <mergeCell ref="AZ42:BA42"/>
    <mergeCell ref="C39:E41"/>
    <mergeCell ref="H39:H41"/>
    <mergeCell ref="I39:L41"/>
    <mergeCell ref="M39:O41"/>
    <mergeCell ref="AZ39:BA39"/>
    <mergeCell ref="BD36:BH38"/>
    <mergeCell ref="AZ37:BA37"/>
    <mergeCell ref="BB37:BC37"/>
    <mergeCell ref="AZ38:BA38"/>
    <mergeCell ref="BB38:BC38"/>
    <mergeCell ref="BD33:BH35"/>
    <mergeCell ref="AZ34:BA34"/>
    <mergeCell ref="BB34:BC34"/>
    <mergeCell ref="AZ35:BA35"/>
    <mergeCell ref="BB35:BC35"/>
    <mergeCell ref="C36:E38"/>
    <mergeCell ref="H36:H38"/>
    <mergeCell ref="I36:L38"/>
    <mergeCell ref="M36:O38"/>
    <mergeCell ref="AZ36:BA36"/>
    <mergeCell ref="I27:L29"/>
    <mergeCell ref="M27:O29"/>
    <mergeCell ref="AZ27:BA27"/>
    <mergeCell ref="BB30:BC30"/>
    <mergeCell ref="C30:E32"/>
    <mergeCell ref="H30:H32"/>
    <mergeCell ref="I30:L32"/>
    <mergeCell ref="M30:O32"/>
    <mergeCell ref="C27:E29"/>
    <mergeCell ref="H27:H29"/>
    <mergeCell ref="C33:E35"/>
    <mergeCell ref="H33:H35"/>
    <mergeCell ref="I33:L35"/>
    <mergeCell ref="M33:O35"/>
    <mergeCell ref="AZ33:BA33"/>
    <mergeCell ref="BB36:BC36"/>
    <mergeCell ref="BB33:BC33"/>
    <mergeCell ref="AZ28:BA28"/>
    <mergeCell ref="BB28:BC28"/>
    <mergeCell ref="BD30:BH32"/>
    <mergeCell ref="AZ31:BA31"/>
    <mergeCell ref="BB31:BC31"/>
    <mergeCell ref="AZ32:BA32"/>
    <mergeCell ref="BB32:BC32"/>
    <mergeCell ref="BD27:BH29"/>
    <mergeCell ref="AZ23:BA23"/>
    <mergeCell ref="BB23:BC23"/>
    <mergeCell ref="BB21:BC21"/>
    <mergeCell ref="AZ30:BA30"/>
    <mergeCell ref="AZ21:BA21"/>
    <mergeCell ref="BB24:BC24"/>
    <mergeCell ref="BD24:BH26"/>
    <mergeCell ref="AZ25:BA25"/>
    <mergeCell ref="BB25:BC25"/>
    <mergeCell ref="AZ26:BA26"/>
    <mergeCell ref="BB26:BC26"/>
    <mergeCell ref="BD21:BH23"/>
    <mergeCell ref="AZ22:BA22"/>
    <mergeCell ref="BB22:BC22"/>
    <mergeCell ref="BB27:BC27"/>
    <mergeCell ref="AZ29:BA29"/>
    <mergeCell ref="BB29:BC29"/>
    <mergeCell ref="C24:E26"/>
    <mergeCell ref="H24:H26"/>
    <mergeCell ref="I24:L26"/>
    <mergeCell ref="M24:O26"/>
    <mergeCell ref="AZ24:BA24"/>
    <mergeCell ref="C21:E23"/>
    <mergeCell ref="H21:H23"/>
    <mergeCell ref="I21:L23"/>
    <mergeCell ref="M21:O2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M14:AN14"/>
    <mergeCell ref="BC8:BD8"/>
    <mergeCell ref="U12:V12"/>
    <mergeCell ref="BB13:BD13"/>
    <mergeCell ref="BF13:BH13"/>
    <mergeCell ref="AM13:AN13"/>
    <mergeCell ref="BC10:BD10"/>
    <mergeCell ref="AR1:BG1"/>
    <mergeCell ref="AA2:AB2"/>
    <mergeCell ref="AD2:AE2"/>
    <mergeCell ref="AH2:AI2"/>
    <mergeCell ref="AR2:BG2"/>
    <mergeCell ref="BC3:BF3"/>
    <mergeCell ref="BC4:BF4"/>
    <mergeCell ref="AY6:AZ6"/>
    <mergeCell ref="BC6:BD6"/>
  </mergeCells>
  <phoneticPr fontId="3"/>
  <conditionalFormatting sqref="U23:AA23">
    <cfRule type="expression" dxfId="272" priority="176">
      <formula>OR(U$69=$B22,U$70=$B22)</formula>
    </cfRule>
  </conditionalFormatting>
  <conditionalFormatting sqref="U22:AA23 U69:BA73">
    <cfRule type="expression" dxfId="271" priority="175">
      <formula>INDIRECT(ADDRESS(ROW(),COLUMN()))=TRUNC(INDIRECT(ADDRESS(ROW(),COLUMN())))</formula>
    </cfRule>
  </conditionalFormatting>
  <conditionalFormatting sqref="AB40:AH41">
    <cfRule type="expression" dxfId="270" priority="97">
      <formula>INDIRECT(ADDRESS(ROW(),COLUMN()))=TRUNC(INDIRECT(ADDRESS(ROW(),COLUMN())))</formula>
    </cfRule>
  </conditionalFormatting>
  <conditionalFormatting sqref="U40:AA41">
    <cfRule type="expression" dxfId="269" priority="99">
      <formula>INDIRECT(ADDRESS(ROW(),COLUMN()))=TRUNC(INDIRECT(ADDRESS(ROW(),COLUMN())))</formula>
    </cfRule>
  </conditionalFormatting>
  <conditionalFormatting sqref="AZ22:BC23">
    <cfRule type="expression" dxfId="268" priority="174">
      <formula>INDIRECT(ADDRESS(ROW(),COLUMN()))=TRUNC(INDIRECT(ADDRESS(ROW(),COLUMN())))</formula>
    </cfRule>
  </conditionalFormatting>
  <conditionalFormatting sqref="AI40:AO41">
    <cfRule type="expression" dxfId="267" priority="95">
      <formula>INDIRECT(ADDRESS(ROW(),COLUMN()))=TRUNC(INDIRECT(ADDRESS(ROW(),COLUMN())))</formula>
    </cfRule>
  </conditionalFormatting>
  <conditionalFormatting sqref="AZ25:BC26">
    <cfRule type="expression" dxfId="266" priority="173">
      <formula>INDIRECT(ADDRESS(ROW(),COLUMN()))=TRUNC(INDIRECT(ADDRESS(ROW(),COLUMN())))</formula>
    </cfRule>
  </conditionalFormatting>
  <conditionalFormatting sqref="AP37:AV38">
    <cfRule type="expression" dxfId="265" priority="103">
      <formula>INDIRECT(ADDRESS(ROW(),COLUMN()))=TRUNC(INDIRECT(ADDRESS(ROW(),COLUMN())))</formula>
    </cfRule>
  </conditionalFormatting>
  <conditionalFormatting sqref="AW37:AY38">
    <cfRule type="expression" dxfId="264" priority="101">
      <formula>INDIRECT(ADDRESS(ROW(),COLUMN()))=TRUNC(INDIRECT(ADDRESS(ROW(),COLUMN())))</formula>
    </cfRule>
  </conditionalFormatting>
  <conditionalFormatting sqref="AZ28:BC29">
    <cfRule type="expression" dxfId="263" priority="172">
      <formula>INDIRECT(ADDRESS(ROW(),COLUMN()))=TRUNC(INDIRECT(ADDRESS(ROW(),COLUMN())))</formula>
    </cfRule>
  </conditionalFormatting>
  <conditionalFormatting sqref="AB37:AH38">
    <cfRule type="expression" dxfId="262" priority="107">
      <formula>INDIRECT(ADDRESS(ROW(),COLUMN()))=TRUNC(INDIRECT(ADDRESS(ROW(),COLUMN())))</formula>
    </cfRule>
  </conditionalFormatting>
  <conditionalFormatting sqref="AI37:AO38">
    <cfRule type="expression" dxfId="261" priority="105">
      <formula>INDIRECT(ADDRESS(ROW(),COLUMN()))=TRUNC(INDIRECT(ADDRESS(ROW(),COLUMN())))</formula>
    </cfRule>
  </conditionalFormatting>
  <conditionalFormatting sqref="AZ31:BC32">
    <cfRule type="expression" dxfId="260" priority="171">
      <formula>INDIRECT(ADDRESS(ROW(),COLUMN()))=TRUNC(INDIRECT(ADDRESS(ROW(),COLUMN())))</formula>
    </cfRule>
  </conditionalFormatting>
  <conditionalFormatting sqref="AW34:AY35">
    <cfRule type="expression" dxfId="259" priority="111">
      <formula>INDIRECT(ADDRESS(ROW(),COLUMN()))=TRUNC(INDIRECT(ADDRESS(ROW(),COLUMN())))</formula>
    </cfRule>
  </conditionalFormatting>
  <conditionalFormatting sqref="U37:AA38">
    <cfRule type="expression" dxfId="258" priority="109">
      <formula>INDIRECT(ADDRESS(ROW(),COLUMN()))=TRUNC(INDIRECT(ADDRESS(ROW(),COLUMN())))</formula>
    </cfRule>
  </conditionalFormatting>
  <conditionalFormatting sqref="AZ34:BC35">
    <cfRule type="expression" dxfId="257" priority="170">
      <formula>INDIRECT(ADDRESS(ROW(),COLUMN()))=TRUNC(INDIRECT(ADDRESS(ROW(),COLUMN())))</formula>
    </cfRule>
  </conditionalFormatting>
  <conditionalFormatting sqref="AI34:AO35">
    <cfRule type="expression" dxfId="256" priority="115">
      <formula>INDIRECT(ADDRESS(ROW(),COLUMN()))=TRUNC(INDIRECT(ADDRESS(ROW(),COLUMN())))</formula>
    </cfRule>
  </conditionalFormatting>
  <conditionalFormatting sqref="AP34:AV35">
    <cfRule type="expression" dxfId="255" priority="113">
      <formula>INDIRECT(ADDRESS(ROW(),COLUMN()))=TRUNC(INDIRECT(ADDRESS(ROW(),COLUMN())))</formula>
    </cfRule>
  </conditionalFormatting>
  <conditionalFormatting sqref="AZ37:BC38">
    <cfRule type="expression" dxfId="254" priority="169">
      <formula>INDIRECT(ADDRESS(ROW(),COLUMN()))=TRUNC(INDIRECT(ADDRESS(ROW(),COLUMN())))</formula>
    </cfRule>
  </conditionalFormatting>
  <conditionalFormatting sqref="U34:AA35">
    <cfRule type="expression" dxfId="253" priority="119">
      <formula>INDIRECT(ADDRESS(ROW(),COLUMN()))=TRUNC(INDIRECT(ADDRESS(ROW(),COLUMN())))</formula>
    </cfRule>
  </conditionalFormatting>
  <conditionalFormatting sqref="AB34:AH35">
    <cfRule type="expression" dxfId="252" priority="117">
      <formula>INDIRECT(ADDRESS(ROW(),COLUMN()))=TRUNC(INDIRECT(ADDRESS(ROW(),COLUMN())))</formula>
    </cfRule>
  </conditionalFormatting>
  <conditionalFormatting sqref="AZ40:BC41">
    <cfRule type="expression" dxfId="251" priority="168">
      <formula>INDIRECT(ADDRESS(ROW(),COLUMN()))=TRUNC(INDIRECT(ADDRESS(ROW(),COLUMN())))</formula>
    </cfRule>
  </conditionalFormatting>
  <conditionalFormatting sqref="AP31:AV32">
    <cfRule type="expression" dxfId="250" priority="123">
      <formula>INDIRECT(ADDRESS(ROW(),COLUMN()))=TRUNC(INDIRECT(ADDRESS(ROW(),COLUMN())))</formula>
    </cfRule>
  </conditionalFormatting>
  <conditionalFormatting sqref="AW31:AY32">
    <cfRule type="expression" dxfId="249" priority="121">
      <formula>INDIRECT(ADDRESS(ROW(),COLUMN()))=TRUNC(INDIRECT(ADDRESS(ROW(),COLUMN())))</formula>
    </cfRule>
  </conditionalFormatting>
  <conditionalFormatting sqref="AZ43:BC44">
    <cfRule type="expression" dxfId="248" priority="167">
      <formula>INDIRECT(ADDRESS(ROW(),COLUMN()))=TRUNC(INDIRECT(ADDRESS(ROW(),COLUMN())))</formula>
    </cfRule>
  </conditionalFormatting>
  <conditionalFormatting sqref="AB31:AH32">
    <cfRule type="expression" dxfId="247" priority="127">
      <formula>INDIRECT(ADDRESS(ROW(),COLUMN()))=TRUNC(INDIRECT(ADDRESS(ROW(),COLUMN())))</formula>
    </cfRule>
  </conditionalFormatting>
  <conditionalFormatting sqref="AI31:AO32">
    <cfRule type="expression" dxfId="246" priority="125">
      <formula>INDIRECT(ADDRESS(ROW(),COLUMN()))=TRUNC(INDIRECT(ADDRESS(ROW(),COLUMN())))</formula>
    </cfRule>
  </conditionalFormatting>
  <conditionalFormatting sqref="AZ46:BC47">
    <cfRule type="expression" dxfId="245" priority="166">
      <formula>INDIRECT(ADDRESS(ROW(),COLUMN()))=TRUNC(INDIRECT(ADDRESS(ROW(),COLUMN())))</formula>
    </cfRule>
  </conditionalFormatting>
  <conditionalFormatting sqref="AW28:AY29">
    <cfRule type="expression" dxfId="244" priority="131">
      <formula>INDIRECT(ADDRESS(ROW(),COLUMN()))=TRUNC(INDIRECT(ADDRESS(ROW(),COLUMN())))</formula>
    </cfRule>
  </conditionalFormatting>
  <conditionalFormatting sqref="U31:AA32">
    <cfRule type="expression" dxfId="243" priority="129">
      <formula>INDIRECT(ADDRESS(ROW(),COLUMN()))=TRUNC(INDIRECT(ADDRESS(ROW(),COLUMN())))</formula>
    </cfRule>
  </conditionalFormatting>
  <conditionalFormatting sqref="AZ49:BC50">
    <cfRule type="expression" dxfId="242" priority="165">
      <formula>INDIRECT(ADDRESS(ROW(),COLUMN()))=TRUNC(INDIRECT(ADDRESS(ROW(),COLUMN())))</formula>
    </cfRule>
  </conditionalFormatting>
  <conditionalFormatting sqref="AI28:AO29">
    <cfRule type="expression" dxfId="241" priority="135">
      <formula>INDIRECT(ADDRESS(ROW(),COLUMN()))=TRUNC(INDIRECT(ADDRESS(ROW(),COLUMN())))</formula>
    </cfRule>
  </conditionalFormatting>
  <conditionalFormatting sqref="AP28:AV29">
    <cfRule type="expression" dxfId="240" priority="133">
      <formula>INDIRECT(ADDRESS(ROW(),COLUMN()))=TRUNC(INDIRECT(ADDRESS(ROW(),COLUMN())))</formula>
    </cfRule>
  </conditionalFormatting>
  <conditionalFormatting sqref="AZ52:BC53">
    <cfRule type="expression" dxfId="239" priority="164">
      <formula>INDIRECT(ADDRESS(ROW(),COLUMN()))=TRUNC(INDIRECT(ADDRESS(ROW(),COLUMN())))</formula>
    </cfRule>
  </conditionalFormatting>
  <conditionalFormatting sqref="U28:AA29">
    <cfRule type="expression" dxfId="238" priority="139">
      <formula>INDIRECT(ADDRESS(ROW(),COLUMN()))=TRUNC(INDIRECT(ADDRESS(ROW(),COLUMN())))</formula>
    </cfRule>
  </conditionalFormatting>
  <conditionalFormatting sqref="AB28:AH29">
    <cfRule type="expression" dxfId="237" priority="137">
      <formula>INDIRECT(ADDRESS(ROW(),COLUMN()))=TRUNC(INDIRECT(ADDRESS(ROW(),COLUMN())))</formula>
    </cfRule>
  </conditionalFormatting>
  <conditionalFormatting sqref="AZ55:BC56">
    <cfRule type="expression" dxfId="236" priority="163">
      <formula>INDIRECT(ADDRESS(ROW(),COLUMN()))=TRUNC(INDIRECT(ADDRESS(ROW(),COLUMN())))</formula>
    </cfRule>
  </conditionalFormatting>
  <conditionalFormatting sqref="AP25:AV26">
    <cfRule type="expression" dxfId="235" priority="143">
      <formula>INDIRECT(ADDRESS(ROW(),COLUMN()))=TRUNC(INDIRECT(ADDRESS(ROW(),COLUMN())))</formula>
    </cfRule>
  </conditionalFormatting>
  <conditionalFormatting sqref="AW25:AY26">
    <cfRule type="expression" dxfId="234" priority="141">
      <formula>INDIRECT(ADDRESS(ROW(),COLUMN()))=TRUNC(INDIRECT(ADDRESS(ROW(),COLUMN())))</formula>
    </cfRule>
  </conditionalFormatting>
  <conditionalFormatting sqref="AZ58:BC59">
    <cfRule type="expression" dxfId="233" priority="162">
      <formula>INDIRECT(ADDRESS(ROW(),COLUMN()))=TRUNC(INDIRECT(ADDRESS(ROW(),COLUMN())))</formula>
    </cfRule>
  </conditionalFormatting>
  <conditionalFormatting sqref="AB25:AH26">
    <cfRule type="expression" dxfId="232" priority="147">
      <formula>INDIRECT(ADDRESS(ROW(),COLUMN()))=TRUNC(INDIRECT(ADDRESS(ROW(),COLUMN())))</formula>
    </cfRule>
  </conditionalFormatting>
  <conditionalFormatting sqref="AI25:AO26">
    <cfRule type="expression" dxfId="231" priority="145">
      <formula>INDIRECT(ADDRESS(ROW(),COLUMN()))=TRUNC(INDIRECT(ADDRESS(ROW(),COLUMN())))</formula>
    </cfRule>
  </conditionalFormatting>
  <conditionalFormatting sqref="AZ61:BC62">
    <cfRule type="expression" dxfId="230" priority="161">
      <formula>INDIRECT(ADDRESS(ROW(),COLUMN()))=TRUNC(INDIRECT(ADDRESS(ROW(),COLUMN())))</formula>
    </cfRule>
  </conditionalFormatting>
  <conditionalFormatting sqref="AW22:AY23">
    <cfRule type="expression" dxfId="229" priority="151">
      <formula>INDIRECT(ADDRESS(ROW(),COLUMN()))=TRUNC(INDIRECT(ADDRESS(ROW(),COLUMN())))</formula>
    </cfRule>
  </conditionalFormatting>
  <conditionalFormatting sqref="U25:AA26">
    <cfRule type="expression" dxfId="228" priority="149">
      <formula>INDIRECT(ADDRESS(ROW(),COLUMN()))=TRUNC(INDIRECT(ADDRESS(ROW(),COLUMN())))</formula>
    </cfRule>
  </conditionalFormatting>
  <conditionalFormatting sqref="AZ64:BC65">
    <cfRule type="expression" dxfId="227" priority="160">
      <formula>INDIRECT(ADDRESS(ROW(),COLUMN()))=TRUNC(INDIRECT(ADDRESS(ROW(),COLUMN())))</formula>
    </cfRule>
  </conditionalFormatting>
  <conditionalFormatting sqref="AI22:AO23">
    <cfRule type="expression" dxfId="226" priority="155">
      <formula>INDIRECT(ADDRESS(ROW(),COLUMN()))=TRUNC(INDIRECT(ADDRESS(ROW(),COLUMN())))</formula>
    </cfRule>
  </conditionalFormatting>
  <conditionalFormatting sqref="AP22:AV23">
    <cfRule type="expression" dxfId="225" priority="153">
      <formula>INDIRECT(ADDRESS(ROW(),COLUMN()))=TRUNC(INDIRECT(ADDRESS(ROW(),COLUMN())))</formula>
    </cfRule>
  </conditionalFormatting>
  <conditionalFormatting sqref="AZ67:BC68">
    <cfRule type="expression" dxfId="224" priority="159">
      <formula>INDIRECT(ADDRESS(ROW(),COLUMN()))=TRUNC(INDIRECT(ADDRESS(ROW(),COLUMN())))</formula>
    </cfRule>
  </conditionalFormatting>
  <conditionalFormatting sqref="AB23:AH23">
    <cfRule type="expression" dxfId="223" priority="158">
      <formula>OR(AB$69=$B22,AB$70=$B22)</formula>
    </cfRule>
  </conditionalFormatting>
  <conditionalFormatting sqref="AB22:AH23">
    <cfRule type="expression" dxfId="222" priority="157">
      <formula>INDIRECT(ADDRESS(ROW(),COLUMN()))=TRUNC(INDIRECT(ADDRESS(ROW(),COLUMN())))</formula>
    </cfRule>
  </conditionalFormatting>
  <conditionalFormatting sqref="AI23:AO23">
    <cfRule type="expression" dxfId="221" priority="156">
      <formula>OR(AI$69=$B22,AI$70=$B22)</formula>
    </cfRule>
  </conditionalFormatting>
  <conditionalFormatting sqref="AP23:AV23">
    <cfRule type="expression" dxfId="220" priority="154">
      <formula>OR(AP$69=$B22,AP$70=$B22)</formula>
    </cfRule>
  </conditionalFormatting>
  <conditionalFormatting sqref="AW23:AY23">
    <cfRule type="expression" dxfId="219" priority="152">
      <formula>OR(AW$69=$B22,AW$70=$B22)</formula>
    </cfRule>
  </conditionalFormatting>
  <conditionalFormatting sqref="U26:AA26">
    <cfRule type="expression" dxfId="218" priority="150">
      <formula>OR(U$69=$B25,U$70=$B25)</formula>
    </cfRule>
  </conditionalFormatting>
  <conditionalFormatting sqref="AB26:AH26">
    <cfRule type="expression" dxfId="217" priority="148">
      <formula>OR(AB$69=$B25,AB$70=$B25)</formula>
    </cfRule>
  </conditionalFormatting>
  <conditionalFormatting sqref="AI26:AO26">
    <cfRule type="expression" dxfId="216" priority="146">
      <formula>OR(AI$69=$B25,AI$70=$B25)</formula>
    </cfRule>
  </conditionalFormatting>
  <conditionalFormatting sqref="AP26:AV26">
    <cfRule type="expression" dxfId="215" priority="144">
      <formula>OR(AP$69=$B25,AP$70=$B25)</formula>
    </cfRule>
  </conditionalFormatting>
  <conditionalFormatting sqref="AW26:AY26">
    <cfRule type="expression" dxfId="214" priority="142">
      <formula>OR(AW$69=$B25,AW$70=$B25)</formula>
    </cfRule>
  </conditionalFormatting>
  <conditionalFormatting sqref="U29:AA29">
    <cfRule type="expression" dxfId="213" priority="140">
      <formula>OR(U$69=$B28,U$70=$B28)</formula>
    </cfRule>
  </conditionalFormatting>
  <conditionalFormatting sqref="AB29:AH29">
    <cfRule type="expression" dxfId="212" priority="138">
      <formula>OR(AB$69=$B28,AB$70=$B28)</formula>
    </cfRule>
  </conditionalFormatting>
  <conditionalFormatting sqref="AI29:AO29">
    <cfRule type="expression" dxfId="211" priority="136">
      <formula>OR(AI$69=$B28,AI$70=$B28)</formula>
    </cfRule>
  </conditionalFormatting>
  <conditionalFormatting sqref="AP29:AV29">
    <cfRule type="expression" dxfId="210" priority="134">
      <formula>OR(AP$69=$B28,AP$70=$B28)</formula>
    </cfRule>
  </conditionalFormatting>
  <conditionalFormatting sqref="AW29:AY29">
    <cfRule type="expression" dxfId="209" priority="132">
      <formula>OR(AW$69=$B28,AW$70=$B28)</formula>
    </cfRule>
  </conditionalFormatting>
  <conditionalFormatting sqref="U32:AA32">
    <cfRule type="expression" dxfId="208" priority="130">
      <formula>OR(U$69=$B31,U$70=$B31)</formula>
    </cfRule>
  </conditionalFormatting>
  <conditionalFormatting sqref="AB32:AH32">
    <cfRule type="expression" dxfId="207" priority="128">
      <formula>OR(AB$69=$B31,AB$70=$B31)</formula>
    </cfRule>
  </conditionalFormatting>
  <conditionalFormatting sqref="AI32:AO32">
    <cfRule type="expression" dxfId="206" priority="126">
      <formula>OR(AI$69=$B31,AI$70=$B31)</formula>
    </cfRule>
  </conditionalFormatting>
  <conditionalFormatting sqref="AP32:AV32">
    <cfRule type="expression" dxfId="205" priority="124">
      <formula>OR(AP$69=$B31,AP$70=$B31)</formula>
    </cfRule>
  </conditionalFormatting>
  <conditionalFormatting sqref="AW32:AY32">
    <cfRule type="expression" dxfId="204" priority="122">
      <formula>OR(AW$69=$B31,AW$70=$B31)</formula>
    </cfRule>
  </conditionalFormatting>
  <conditionalFormatting sqref="U35:AA35">
    <cfRule type="expression" dxfId="203" priority="120">
      <formula>OR(U$69=$B34,U$70=$B34)</formula>
    </cfRule>
  </conditionalFormatting>
  <conditionalFormatting sqref="AB35:AH35">
    <cfRule type="expression" dxfId="202" priority="118">
      <formula>OR(AB$69=$B34,AB$70=$B34)</formula>
    </cfRule>
  </conditionalFormatting>
  <conditionalFormatting sqref="AI35:AO35">
    <cfRule type="expression" dxfId="201" priority="116">
      <formula>OR(AI$69=$B34,AI$70=$B34)</formula>
    </cfRule>
  </conditionalFormatting>
  <conditionalFormatting sqref="AP35:AV35">
    <cfRule type="expression" dxfId="200" priority="114">
      <formula>OR(AP$69=$B34,AP$70=$B34)</formula>
    </cfRule>
  </conditionalFormatting>
  <conditionalFormatting sqref="AW35:AY35">
    <cfRule type="expression" dxfId="199" priority="112">
      <formula>OR(AW$69=$B34,AW$70=$B34)</formula>
    </cfRule>
  </conditionalFormatting>
  <conditionalFormatting sqref="U38:AA38">
    <cfRule type="expression" dxfId="198" priority="110">
      <formula>OR(U$69=$B37,U$70=$B37)</formula>
    </cfRule>
  </conditionalFormatting>
  <conditionalFormatting sqref="AB38:AH38">
    <cfRule type="expression" dxfId="197" priority="108">
      <formula>OR(AB$69=$B37,AB$70=$B37)</formula>
    </cfRule>
  </conditionalFormatting>
  <conditionalFormatting sqref="AI38:AO38">
    <cfRule type="expression" dxfId="196" priority="106">
      <formula>OR(AI$69=$B37,AI$70=$B37)</formula>
    </cfRule>
  </conditionalFormatting>
  <conditionalFormatting sqref="AP38:AV38">
    <cfRule type="expression" dxfId="195" priority="104">
      <formula>OR(AP$69=$B37,AP$70=$B37)</formula>
    </cfRule>
  </conditionalFormatting>
  <conditionalFormatting sqref="AW38:AY38">
    <cfRule type="expression" dxfId="194" priority="102">
      <formula>OR(AW$69=$B37,AW$70=$B37)</formula>
    </cfRule>
  </conditionalFormatting>
  <conditionalFormatting sqref="U41:AA41">
    <cfRule type="expression" dxfId="193" priority="100">
      <formula>OR(U$69=$B40,U$70=$B40)</formula>
    </cfRule>
  </conditionalFormatting>
  <conditionalFormatting sqref="AB41:AH41">
    <cfRule type="expression" dxfId="192" priority="98">
      <formula>OR(AB$69=$B40,AB$70=$B40)</formula>
    </cfRule>
  </conditionalFormatting>
  <conditionalFormatting sqref="AI41:AO41">
    <cfRule type="expression" dxfId="191" priority="96">
      <formula>OR(AI$69=$B40,AI$70=$B40)</formula>
    </cfRule>
  </conditionalFormatting>
  <conditionalFormatting sqref="AP41:AV41">
    <cfRule type="expression" dxfId="190" priority="94">
      <formula>OR(AP$69=$B40,AP$70=$B40)</formula>
    </cfRule>
  </conditionalFormatting>
  <conditionalFormatting sqref="AP40:AV41">
    <cfRule type="expression" dxfId="189" priority="93">
      <formula>INDIRECT(ADDRESS(ROW(),COLUMN()))=TRUNC(INDIRECT(ADDRESS(ROW(),COLUMN())))</formula>
    </cfRule>
  </conditionalFormatting>
  <conditionalFormatting sqref="AW41:AY41">
    <cfRule type="expression" dxfId="188" priority="92">
      <formula>OR(AW$69=$B40,AW$70=$B40)</formula>
    </cfRule>
  </conditionalFormatting>
  <conditionalFormatting sqref="AW40:AY41">
    <cfRule type="expression" dxfId="187" priority="91">
      <formula>INDIRECT(ADDRESS(ROW(),COLUMN()))=TRUNC(INDIRECT(ADDRESS(ROW(),COLUMN())))</formula>
    </cfRule>
  </conditionalFormatting>
  <conditionalFormatting sqref="U44:AA44">
    <cfRule type="expression" dxfId="186" priority="90">
      <formula>OR(U$69=$B43,U$70=$B43)</formula>
    </cfRule>
  </conditionalFormatting>
  <conditionalFormatting sqref="U43:AA44">
    <cfRule type="expression" dxfId="185" priority="89">
      <formula>INDIRECT(ADDRESS(ROW(),COLUMN()))=TRUNC(INDIRECT(ADDRESS(ROW(),COLUMN())))</formula>
    </cfRule>
  </conditionalFormatting>
  <conditionalFormatting sqref="AB44:AH44">
    <cfRule type="expression" dxfId="184" priority="88">
      <formula>OR(AB$69=$B43,AB$70=$B43)</formula>
    </cfRule>
  </conditionalFormatting>
  <conditionalFormatting sqref="AB43:AH44">
    <cfRule type="expression" dxfId="183" priority="87">
      <formula>INDIRECT(ADDRESS(ROW(),COLUMN()))=TRUNC(INDIRECT(ADDRESS(ROW(),COLUMN())))</formula>
    </cfRule>
  </conditionalFormatting>
  <conditionalFormatting sqref="AI44:AO44">
    <cfRule type="expression" dxfId="182" priority="86">
      <formula>OR(AI$69=$B43,AI$70=$B43)</formula>
    </cfRule>
  </conditionalFormatting>
  <conditionalFormatting sqref="AI43:AO44">
    <cfRule type="expression" dxfId="181" priority="85">
      <formula>INDIRECT(ADDRESS(ROW(),COLUMN()))=TRUNC(INDIRECT(ADDRESS(ROW(),COLUMN())))</formula>
    </cfRule>
  </conditionalFormatting>
  <conditionalFormatting sqref="AP44:AV44">
    <cfRule type="expression" dxfId="180" priority="84">
      <formula>OR(AP$69=$B43,AP$70=$B43)</formula>
    </cfRule>
  </conditionalFormatting>
  <conditionalFormatting sqref="AP43:AV44">
    <cfRule type="expression" dxfId="179" priority="83">
      <formula>INDIRECT(ADDRESS(ROW(),COLUMN()))=TRUNC(INDIRECT(ADDRESS(ROW(),COLUMN())))</formula>
    </cfRule>
  </conditionalFormatting>
  <conditionalFormatting sqref="AW44:AY44">
    <cfRule type="expression" dxfId="178" priority="82">
      <formula>OR(AW$69=$B43,AW$70=$B43)</formula>
    </cfRule>
  </conditionalFormatting>
  <conditionalFormatting sqref="AW43:AY44">
    <cfRule type="expression" dxfId="177" priority="81">
      <formula>INDIRECT(ADDRESS(ROW(),COLUMN()))=TRUNC(INDIRECT(ADDRESS(ROW(),COLUMN())))</formula>
    </cfRule>
  </conditionalFormatting>
  <conditionalFormatting sqref="U47:AA47">
    <cfRule type="expression" dxfId="176" priority="80">
      <formula>OR(U$69=$B46,U$70=$B46)</formula>
    </cfRule>
  </conditionalFormatting>
  <conditionalFormatting sqref="U46:AA47">
    <cfRule type="expression" dxfId="175" priority="79">
      <formula>INDIRECT(ADDRESS(ROW(),COLUMN()))=TRUNC(INDIRECT(ADDRESS(ROW(),COLUMN())))</formula>
    </cfRule>
  </conditionalFormatting>
  <conditionalFormatting sqref="AB47:AH47">
    <cfRule type="expression" dxfId="174" priority="78">
      <formula>OR(AB$69=$B46,AB$70=$B46)</formula>
    </cfRule>
  </conditionalFormatting>
  <conditionalFormatting sqref="AB46:AH47">
    <cfRule type="expression" dxfId="173" priority="77">
      <formula>INDIRECT(ADDRESS(ROW(),COLUMN()))=TRUNC(INDIRECT(ADDRESS(ROW(),COLUMN())))</formula>
    </cfRule>
  </conditionalFormatting>
  <conditionalFormatting sqref="AI47:AO47">
    <cfRule type="expression" dxfId="172" priority="76">
      <formula>OR(AI$69=$B46,AI$70=$B46)</formula>
    </cfRule>
  </conditionalFormatting>
  <conditionalFormatting sqref="AI46:AO47">
    <cfRule type="expression" dxfId="171" priority="75">
      <formula>INDIRECT(ADDRESS(ROW(),COLUMN()))=TRUNC(INDIRECT(ADDRESS(ROW(),COLUMN())))</formula>
    </cfRule>
  </conditionalFormatting>
  <conditionalFormatting sqref="AP47:AV47">
    <cfRule type="expression" dxfId="170" priority="74">
      <formula>OR(AP$69=$B46,AP$70=$B46)</formula>
    </cfRule>
  </conditionalFormatting>
  <conditionalFormatting sqref="AP46:AV47">
    <cfRule type="expression" dxfId="169" priority="73">
      <formula>INDIRECT(ADDRESS(ROW(),COLUMN()))=TRUNC(INDIRECT(ADDRESS(ROW(),COLUMN())))</formula>
    </cfRule>
  </conditionalFormatting>
  <conditionalFormatting sqref="AW47:AY47">
    <cfRule type="expression" dxfId="168" priority="72">
      <formula>OR(AW$69=$B46,AW$70=$B46)</formula>
    </cfRule>
  </conditionalFormatting>
  <conditionalFormatting sqref="AW46:AY47">
    <cfRule type="expression" dxfId="167" priority="71">
      <formula>INDIRECT(ADDRESS(ROW(),COLUMN()))=TRUNC(INDIRECT(ADDRESS(ROW(),COLUMN())))</formula>
    </cfRule>
  </conditionalFormatting>
  <conditionalFormatting sqref="U50:AA50">
    <cfRule type="expression" dxfId="166" priority="70">
      <formula>OR(U$69=$B49,U$70=$B49)</formula>
    </cfRule>
  </conditionalFormatting>
  <conditionalFormatting sqref="U49:AA50">
    <cfRule type="expression" dxfId="165" priority="69">
      <formula>INDIRECT(ADDRESS(ROW(),COLUMN()))=TRUNC(INDIRECT(ADDRESS(ROW(),COLUMN())))</formula>
    </cfRule>
  </conditionalFormatting>
  <conditionalFormatting sqref="AB50:AH50">
    <cfRule type="expression" dxfId="164" priority="68">
      <formula>OR(AB$69=$B49,AB$70=$B49)</formula>
    </cfRule>
  </conditionalFormatting>
  <conditionalFormatting sqref="AB49:AH50">
    <cfRule type="expression" dxfId="163" priority="67">
      <formula>INDIRECT(ADDRESS(ROW(),COLUMN()))=TRUNC(INDIRECT(ADDRESS(ROW(),COLUMN())))</formula>
    </cfRule>
  </conditionalFormatting>
  <conditionalFormatting sqref="AI50:AO50">
    <cfRule type="expression" dxfId="162" priority="66">
      <formula>OR(AI$69=$B49,AI$70=$B49)</formula>
    </cfRule>
  </conditionalFormatting>
  <conditionalFormatting sqref="AI49:AO50">
    <cfRule type="expression" dxfId="161" priority="65">
      <formula>INDIRECT(ADDRESS(ROW(),COLUMN()))=TRUNC(INDIRECT(ADDRESS(ROW(),COLUMN())))</formula>
    </cfRule>
  </conditionalFormatting>
  <conditionalFormatting sqref="AP50:AV50">
    <cfRule type="expression" dxfId="160" priority="64">
      <formula>OR(AP$69=$B49,AP$70=$B49)</formula>
    </cfRule>
  </conditionalFormatting>
  <conditionalFormatting sqref="AP49:AV50">
    <cfRule type="expression" dxfId="159" priority="63">
      <formula>INDIRECT(ADDRESS(ROW(),COLUMN()))=TRUNC(INDIRECT(ADDRESS(ROW(),COLUMN())))</formula>
    </cfRule>
  </conditionalFormatting>
  <conditionalFormatting sqref="AW50:AY50">
    <cfRule type="expression" dxfId="158" priority="62">
      <formula>OR(AW$69=$B49,AW$70=$B49)</formula>
    </cfRule>
  </conditionalFormatting>
  <conditionalFormatting sqref="AW49:AY50">
    <cfRule type="expression" dxfId="157" priority="61">
      <formula>INDIRECT(ADDRESS(ROW(),COLUMN()))=TRUNC(INDIRECT(ADDRESS(ROW(),COLUMN())))</formula>
    </cfRule>
  </conditionalFormatting>
  <conditionalFormatting sqref="U53:AA53">
    <cfRule type="expression" dxfId="156" priority="60">
      <formula>OR(U$69=$B52,U$70=$B52)</formula>
    </cfRule>
  </conditionalFormatting>
  <conditionalFormatting sqref="U52:AA53">
    <cfRule type="expression" dxfId="155" priority="59">
      <formula>INDIRECT(ADDRESS(ROW(),COLUMN()))=TRUNC(INDIRECT(ADDRESS(ROW(),COLUMN())))</formula>
    </cfRule>
  </conditionalFormatting>
  <conditionalFormatting sqref="AB53:AH53">
    <cfRule type="expression" dxfId="154" priority="58">
      <formula>OR(AB$69=$B52,AB$70=$B52)</formula>
    </cfRule>
  </conditionalFormatting>
  <conditionalFormatting sqref="AB52:AH53">
    <cfRule type="expression" dxfId="153" priority="57">
      <formula>INDIRECT(ADDRESS(ROW(),COLUMN()))=TRUNC(INDIRECT(ADDRESS(ROW(),COLUMN())))</formula>
    </cfRule>
  </conditionalFormatting>
  <conditionalFormatting sqref="AI53:AO53">
    <cfRule type="expression" dxfId="152" priority="56">
      <formula>OR(AI$69=$B52,AI$70=$B52)</formula>
    </cfRule>
  </conditionalFormatting>
  <conditionalFormatting sqref="AI52:AO53">
    <cfRule type="expression" dxfId="151" priority="55">
      <formula>INDIRECT(ADDRESS(ROW(),COLUMN()))=TRUNC(INDIRECT(ADDRESS(ROW(),COLUMN())))</formula>
    </cfRule>
  </conditionalFormatting>
  <conditionalFormatting sqref="AP53:AV53">
    <cfRule type="expression" dxfId="150" priority="54">
      <formula>OR(AP$69=$B52,AP$70=$B52)</formula>
    </cfRule>
  </conditionalFormatting>
  <conditionalFormatting sqref="AP52:AV53">
    <cfRule type="expression" dxfId="149" priority="53">
      <formula>INDIRECT(ADDRESS(ROW(),COLUMN()))=TRUNC(INDIRECT(ADDRESS(ROW(),COLUMN())))</formula>
    </cfRule>
  </conditionalFormatting>
  <conditionalFormatting sqref="AW53:AY53">
    <cfRule type="expression" dxfId="148" priority="52">
      <formula>OR(AW$69=$B52,AW$70=$B52)</formula>
    </cfRule>
  </conditionalFormatting>
  <conditionalFormatting sqref="AW52:AY53">
    <cfRule type="expression" dxfId="147" priority="51">
      <formula>INDIRECT(ADDRESS(ROW(),COLUMN()))=TRUNC(INDIRECT(ADDRESS(ROW(),COLUMN())))</formula>
    </cfRule>
  </conditionalFormatting>
  <conditionalFormatting sqref="U56:AA56">
    <cfRule type="expression" dxfId="146" priority="50">
      <formula>OR(U$69=$B55,U$70=$B55)</formula>
    </cfRule>
  </conditionalFormatting>
  <conditionalFormatting sqref="U55:AA56">
    <cfRule type="expression" dxfId="145" priority="49">
      <formula>INDIRECT(ADDRESS(ROW(),COLUMN()))=TRUNC(INDIRECT(ADDRESS(ROW(),COLUMN())))</formula>
    </cfRule>
  </conditionalFormatting>
  <conditionalFormatting sqref="AB56:AH56">
    <cfRule type="expression" dxfId="144" priority="48">
      <formula>OR(AB$69=$B55,AB$70=$B55)</formula>
    </cfRule>
  </conditionalFormatting>
  <conditionalFormatting sqref="AB55:AH56">
    <cfRule type="expression" dxfId="143" priority="47">
      <formula>INDIRECT(ADDRESS(ROW(),COLUMN()))=TRUNC(INDIRECT(ADDRESS(ROW(),COLUMN())))</formula>
    </cfRule>
  </conditionalFormatting>
  <conditionalFormatting sqref="AI56:AO56">
    <cfRule type="expression" dxfId="142" priority="46">
      <formula>OR(AI$69=$B55,AI$70=$B55)</formula>
    </cfRule>
  </conditionalFormatting>
  <conditionalFormatting sqref="AI55:AO56">
    <cfRule type="expression" dxfId="141" priority="45">
      <formula>INDIRECT(ADDRESS(ROW(),COLUMN()))=TRUNC(INDIRECT(ADDRESS(ROW(),COLUMN())))</formula>
    </cfRule>
  </conditionalFormatting>
  <conditionalFormatting sqref="AP56:AV56">
    <cfRule type="expression" dxfId="140" priority="44">
      <formula>OR(AP$69=$B55,AP$70=$B55)</formula>
    </cfRule>
  </conditionalFormatting>
  <conditionalFormatting sqref="AP55:AV56">
    <cfRule type="expression" dxfId="139" priority="43">
      <formula>INDIRECT(ADDRESS(ROW(),COLUMN()))=TRUNC(INDIRECT(ADDRESS(ROW(),COLUMN())))</formula>
    </cfRule>
  </conditionalFormatting>
  <conditionalFormatting sqref="AW56:AY56">
    <cfRule type="expression" dxfId="138" priority="42">
      <formula>OR(AW$69=$B55,AW$70=$B55)</formula>
    </cfRule>
  </conditionalFormatting>
  <conditionalFormatting sqref="AW55:AY56">
    <cfRule type="expression" dxfId="137" priority="41">
      <formula>INDIRECT(ADDRESS(ROW(),COLUMN()))=TRUNC(INDIRECT(ADDRESS(ROW(),COLUMN())))</formula>
    </cfRule>
  </conditionalFormatting>
  <conditionalFormatting sqref="U59:AA59">
    <cfRule type="expression" dxfId="136" priority="40">
      <formula>OR(U$69=$B58,U$70=$B58)</formula>
    </cfRule>
  </conditionalFormatting>
  <conditionalFormatting sqref="U58:AA59">
    <cfRule type="expression" dxfId="135" priority="39">
      <formula>INDIRECT(ADDRESS(ROW(),COLUMN()))=TRUNC(INDIRECT(ADDRESS(ROW(),COLUMN())))</formula>
    </cfRule>
  </conditionalFormatting>
  <conditionalFormatting sqref="AB59:AH59">
    <cfRule type="expression" dxfId="134" priority="38">
      <formula>OR(AB$69=$B58,AB$70=$B58)</formula>
    </cfRule>
  </conditionalFormatting>
  <conditionalFormatting sqref="AB58:AH59">
    <cfRule type="expression" dxfId="133" priority="37">
      <formula>INDIRECT(ADDRESS(ROW(),COLUMN()))=TRUNC(INDIRECT(ADDRESS(ROW(),COLUMN())))</formula>
    </cfRule>
  </conditionalFormatting>
  <conditionalFormatting sqref="AI59:AO59">
    <cfRule type="expression" dxfId="132" priority="36">
      <formula>OR(AI$69=$B58,AI$70=$B58)</formula>
    </cfRule>
  </conditionalFormatting>
  <conditionalFormatting sqref="AI58:AO59">
    <cfRule type="expression" dxfId="131" priority="35">
      <formula>INDIRECT(ADDRESS(ROW(),COLUMN()))=TRUNC(INDIRECT(ADDRESS(ROW(),COLUMN())))</formula>
    </cfRule>
  </conditionalFormatting>
  <conditionalFormatting sqref="AP59:AV59">
    <cfRule type="expression" dxfId="130" priority="34">
      <formula>OR(AP$69=$B58,AP$70=$B58)</formula>
    </cfRule>
  </conditionalFormatting>
  <conditionalFormatting sqref="AP58:AV59">
    <cfRule type="expression" dxfId="129" priority="33">
      <formula>INDIRECT(ADDRESS(ROW(),COLUMN()))=TRUNC(INDIRECT(ADDRESS(ROW(),COLUMN())))</formula>
    </cfRule>
  </conditionalFormatting>
  <conditionalFormatting sqref="AW59:AY59">
    <cfRule type="expression" dxfId="128" priority="32">
      <formula>OR(AW$69=$B58,AW$70=$B58)</formula>
    </cfRule>
  </conditionalFormatting>
  <conditionalFormatting sqref="AW58:AY59">
    <cfRule type="expression" dxfId="127" priority="31">
      <formula>INDIRECT(ADDRESS(ROW(),COLUMN()))=TRUNC(INDIRECT(ADDRESS(ROW(),COLUMN())))</formula>
    </cfRule>
  </conditionalFormatting>
  <conditionalFormatting sqref="U62:AA62">
    <cfRule type="expression" dxfId="126" priority="30">
      <formula>OR(U$69=$B61,U$70=$B61)</formula>
    </cfRule>
  </conditionalFormatting>
  <conditionalFormatting sqref="U61:AA62">
    <cfRule type="expression" dxfId="125" priority="29">
      <formula>INDIRECT(ADDRESS(ROW(),COLUMN()))=TRUNC(INDIRECT(ADDRESS(ROW(),COLUMN())))</formula>
    </cfRule>
  </conditionalFormatting>
  <conditionalFormatting sqref="AB62:AH62">
    <cfRule type="expression" dxfId="124" priority="28">
      <formula>OR(AB$69=$B61,AB$70=$B61)</formula>
    </cfRule>
  </conditionalFormatting>
  <conditionalFormatting sqref="AB61:AH62">
    <cfRule type="expression" dxfId="123" priority="27">
      <formula>INDIRECT(ADDRESS(ROW(),COLUMN()))=TRUNC(INDIRECT(ADDRESS(ROW(),COLUMN())))</formula>
    </cfRule>
  </conditionalFormatting>
  <conditionalFormatting sqref="AI62:AO62">
    <cfRule type="expression" dxfId="122" priority="26">
      <formula>OR(AI$69=$B61,AI$70=$B61)</formula>
    </cfRule>
  </conditionalFormatting>
  <conditionalFormatting sqref="AI61:AO62">
    <cfRule type="expression" dxfId="121" priority="25">
      <formula>INDIRECT(ADDRESS(ROW(),COLUMN()))=TRUNC(INDIRECT(ADDRESS(ROW(),COLUMN())))</formula>
    </cfRule>
  </conditionalFormatting>
  <conditionalFormatting sqref="AP62:AV62">
    <cfRule type="expression" dxfId="120" priority="24">
      <formula>OR(AP$69=$B61,AP$70=$B61)</formula>
    </cfRule>
  </conditionalFormatting>
  <conditionalFormatting sqref="AP61:AV62">
    <cfRule type="expression" dxfId="119" priority="23">
      <formula>INDIRECT(ADDRESS(ROW(),COLUMN()))=TRUNC(INDIRECT(ADDRESS(ROW(),COLUMN())))</formula>
    </cfRule>
  </conditionalFormatting>
  <conditionalFormatting sqref="AW62:AY62">
    <cfRule type="expression" dxfId="118" priority="22">
      <formula>OR(AW$69=$B61,AW$70=$B61)</formula>
    </cfRule>
  </conditionalFormatting>
  <conditionalFormatting sqref="AW61:AY62">
    <cfRule type="expression" dxfId="117" priority="21">
      <formula>INDIRECT(ADDRESS(ROW(),COLUMN()))=TRUNC(INDIRECT(ADDRESS(ROW(),COLUMN())))</formula>
    </cfRule>
  </conditionalFormatting>
  <conditionalFormatting sqref="U65:AA65">
    <cfRule type="expression" dxfId="116" priority="20">
      <formula>OR(U$69=$B64,U$70=$B64)</formula>
    </cfRule>
  </conditionalFormatting>
  <conditionalFormatting sqref="U64:AA65">
    <cfRule type="expression" dxfId="115" priority="19">
      <formula>INDIRECT(ADDRESS(ROW(),COLUMN()))=TRUNC(INDIRECT(ADDRESS(ROW(),COLUMN())))</formula>
    </cfRule>
  </conditionalFormatting>
  <conditionalFormatting sqref="AB65:AH65">
    <cfRule type="expression" dxfId="114" priority="18">
      <formula>OR(AB$69=$B64,AB$70=$B64)</formula>
    </cfRule>
  </conditionalFormatting>
  <conditionalFormatting sqref="AB64:AH65">
    <cfRule type="expression" dxfId="113" priority="17">
      <formula>INDIRECT(ADDRESS(ROW(),COLUMN()))=TRUNC(INDIRECT(ADDRESS(ROW(),COLUMN())))</formula>
    </cfRule>
  </conditionalFormatting>
  <conditionalFormatting sqref="AI65:AO65">
    <cfRule type="expression" dxfId="112" priority="16">
      <formula>OR(AI$69=$B64,AI$70=$B64)</formula>
    </cfRule>
  </conditionalFormatting>
  <conditionalFormatting sqref="AI64:AO65">
    <cfRule type="expression" dxfId="111" priority="15">
      <formula>INDIRECT(ADDRESS(ROW(),COLUMN()))=TRUNC(INDIRECT(ADDRESS(ROW(),COLUMN())))</formula>
    </cfRule>
  </conditionalFormatting>
  <conditionalFormatting sqref="AP65:AV65">
    <cfRule type="expression" dxfId="110" priority="14">
      <formula>OR(AP$69=$B64,AP$70=$B64)</formula>
    </cfRule>
  </conditionalFormatting>
  <conditionalFormatting sqref="AP64:AV65">
    <cfRule type="expression" dxfId="109" priority="13">
      <formula>INDIRECT(ADDRESS(ROW(),COLUMN()))=TRUNC(INDIRECT(ADDRESS(ROW(),COLUMN())))</formula>
    </cfRule>
  </conditionalFormatting>
  <conditionalFormatting sqref="AW65:AY65">
    <cfRule type="expression" dxfId="108" priority="12">
      <formula>OR(AW$69=$B64,AW$70=$B64)</formula>
    </cfRule>
  </conditionalFormatting>
  <conditionalFormatting sqref="AW64:AY65">
    <cfRule type="expression" dxfId="107" priority="11">
      <formula>INDIRECT(ADDRESS(ROW(),COLUMN()))=TRUNC(INDIRECT(ADDRESS(ROW(),COLUMN())))</formula>
    </cfRule>
  </conditionalFormatting>
  <conditionalFormatting sqref="U68:AA68">
    <cfRule type="expression" dxfId="106" priority="10">
      <formula>OR(U$69=$B67,U$70=$B67)</formula>
    </cfRule>
  </conditionalFormatting>
  <conditionalFormatting sqref="U67:AA68">
    <cfRule type="expression" dxfId="105" priority="9">
      <formula>INDIRECT(ADDRESS(ROW(),COLUMN()))=TRUNC(INDIRECT(ADDRESS(ROW(),COLUMN())))</formula>
    </cfRule>
  </conditionalFormatting>
  <conditionalFormatting sqref="AB68:AH68">
    <cfRule type="expression" dxfId="104" priority="8">
      <formula>OR(AB$69=$B67,AB$70=$B67)</formula>
    </cfRule>
  </conditionalFormatting>
  <conditionalFormatting sqref="AB67:AH68">
    <cfRule type="expression" dxfId="103" priority="7">
      <formula>INDIRECT(ADDRESS(ROW(),COLUMN()))=TRUNC(INDIRECT(ADDRESS(ROW(),COLUMN())))</formula>
    </cfRule>
  </conditionalFormatting>
  <conditionalFormatting sqref="AI68:AO68">
    <cfRule type="expression" dxfId="102" priority="6">
      <formula>OR(AI$69=$B67,AI$70=$B67)</formula>
    </cfRule>
  </conditionalFormatting>
  <conditionalFormatting sqref="AI67:AO68">
    <cfRule type="expression" dxfId="101" priority="5">
      <formula>INDIRECT(ADDRESS(ROW(),COLUMN()))=TRUNC(INDIRECT(ADDRESS(ROW(),COLUMN())))</formula>
    </cfRule>
  </conditionalFormatting>
  <conditionalFormatting sqref="AP68:AV68">
    <cfRule type="expression" dxfId="100" priority="4">
      <formula>OR(AP$69=$B67,AP$70=$B67)</formula>
    </cfRule>
  </conditionalFormatting>
  <conditionalFormatting sqref="AP67:AV68">
    <cfRule type="expression" dxfId="99" priority="3">
      <formula>INDIRECT(ADDRESS(ROW(),COLUMN()))=TRUNC(INDIRECT(ADDRESS(ROW(),COLUMN())))</formula>
    </cfRule>
  </conditionalFormatting>
  <conditionalFormatting sqref="AW68:AY68">
    <cfRule type="expression" dxfId="98" priority="2">
      <formula>OR(AW$69=$B67,AW$70=$B67)</formula>
    </cfRule>
  </conditionalFormatting>
  <conditionalFormatting sqref="AW67:AY68">
    <cfRule type="expression" dxfId="97" priority="1">
      <formula>INDIRECT(ADDRESS(ROW(),COLUMN()))=TRUNC(INDIRECT(ADDRESS(ROW(),COLUMN())))</formula>
    </cfRule>
  </conditionalFormatting>
  <dataValidations count="9">
    <dataValidation allowBlank="1" showInputMessage="1" showErrorMessage="1" error="入力可能範囲　32～40" sqref="BC10" xr:uid="{00000000-0002-0000-0300-000008000000}"/>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H21:H68" xr:uid="{00000000-0002-0000-0300-000005000000}">
      <formula1>"A, B, C, D"</formula1>
    </dataValidation>
    <dataValidation type="list" allowBlank="1" showInputMessage="1" sqref="C21:E68" xr:uid="{00000000-0002-0000-0300-000004000000}">
      <formula1>職種</formula1>
    </dataValidation>
    <dataValidation type="list" allowBlank="1" showInputMessage="1" showErrorMessage="1" sqref="BC3:BF3" xr:uid="{00000000-0002-0000-0300-000003000000}">
      <formula1>"４週,暦月"</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AD3:AD4" xr:uid="{00000000-0002-0000-0300-000001000000}">
      <formula1>#REF!</formula1>
    </dataValidation>
    <dataValidation type="list" allowBlank="1" showInputMessage="1" showErrorMessage="1" sqref="BC4:BF4" xr:uid="{00000000-0002-0000-0300-000000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 '!$C$4:$C$10</xm:f>
          </x14:formula1>
          <xm:sqref>AR1:BG1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1BE7-2BAB-4F09-AD97-80636103522F}">
  <sheetPr>
    <pageSetUpPr fitToPage="1"/>
  </sheetPr>
  <dimension ref="A1:BM135"/>
  <sheetViews>
    <sheetView showGridLines="0" view="pageBreakPreview" zoomScaleNormal="55" zoomScaleSheetLayoutView="100" workbookViewId="0"/>
  </sheetViews>
  <sheetFormatPr defaultColWidth="5" defaultRowHeight="14.4"/>
  <cols>
    <col min="1" max="1" width="1" style="480" customWidth="1"/>
    <col min="2" max="5" width="6.33203125" style="480" customWidth="1"/>
    <col min="6" max="7" width="6.33203125" style="480" hidden="1" customWidth="1"/>
    <col min="8" max="60" width="6.33203125" style="480" customWidth="1"/>
    <col min="61" max="61" width="1.21875" style="480" customWidth="1"/>
    <col min="62" max="16384" width="5" style="480"/>
  </cols>
  <sheetData>
    <row r="1" spans="2:65" s="625" customFormat="1" ht="20.25" customHeight="1">
      <c r="C1" s="635" t="s">
        <v>921</v>
      </c>
      <c r="D1" s="635"/>
      <c r="E1" s="635"/>
      <c r="F1" s="635"/>
      <c r="G1" s="635"/>
      <c r="H1" s="635"/>
      <c r="K1" s="628" t="s">
        <v>460</v>
      </c>
      <c r="N1" s="635"/>
      <c r="O1" s="635"/>
      <c r="P1" s="635"/>
      <c r="Q1" s="635"/>
      <c r="R1" s="635"/>
      <c r="S1" s="635"/>
      <c r="T1" s="635"/>
      <c r="U1" s="635"/>
      <c r="AQ1" s="599" t="s">
        <v>459</v>
      </c>
      <c r="AR1" s="1098" t="s">
        <v>458</v>
      </c>
      <c r="AS1" s="1099"/>
      <c r="AT1" s="1099"/>
      <c r="AU1" s="1099"/>
      <c r="AV1" s="1099"/>
      <c r="AW1" s="1099"/>
      <c r="AX1" s="1099"/>
      <c r="AY1" s="1099"/>
      <c r="AZ1" s="1099"/>
      <c r="BA1" s="1099"/>
      <c r="BB1" s="1099"/>
      <c r="BC1" s="1099"/>
      <c r="BD1" s="1099"/>
      <c r="BE1" s="1099"/>
      <c r="BF1" s="1099"/>
      <c r="BG1" s="1099"/>
      <c r="BH1" s="599" t="s">
        <v>434</v>
      </c>
    </row>
    <row r="2" spans="2:65" s="598" customFormat="1" ht="20.25" customHeight="1">
      <c r="H2" s="628"/>
      <c r="K2" s="628"/>
      <c r="L2" s="628"/>
      <c r="N2" s="599"/>
      <c r="O2" s="599"/>
      <c r="P2" s="599"/>
      <c r="Q2" s="599"/>
      <c r="R2" s="599"/>
      <c r="S2" s="599"/>
      <c r="T2" s="599"/>
      <c r="U2" s="599"/>
      <c r="Z2" s="634" t="s">
        <v>457</v>
      </c>
      <c r="AA2" s="1100">
        <v>6</v>
      </c>
      <c r="AB2" s="1100"/>
      <c r="AC2" s="634" t="s">
        <v>456</v>
      </c>
      <c r="AD2" s="1101">
        <f>IF(AA2=0,"",YEAR(DATE(2018+AA2,1,1)))</f>
        <v>2024</v>
      </c>
      <c r="AE2" s="1101"/>
      <c r="AF2" s="633" t="s">
        <v>455</v>
      </c>
      <c r="AG2" s="633" t="s">
        <v>454</v>
      </c>
      <c r="AH2" s="1100">
        <v>4</v>
      </c>
      <c r="AI2" s="1100"/>
      <c r="AJ2" s="633" t="s">
        <v>453</v>
      </c>
      <c r="AQ2" s="599" t="s">
        <v>452</v>
      </c>
      <c r="AR2" s="1100" t="s">
        <v>920</v>
      </c>
      <c r="AS2" s="1100"/>
      <c r="AT2" s="1100"/>
      <c r="AU2" s="1100"/>
      <c r="AV2" s="1100"/>
      <c r="AW2" s="1100"/>
      <c r="AX2" s="1100"/>
      <c r="AY2" s="1100"/>
      <c r="AZ2" s="1100"/>
      <c r="BA2" s="1100"/>
      <c r="BB2" s="1100"/>
      <c r="BC2" s="1100"/>
      <c r="BD2" s="1100"/>
      <c r="BE2" s="1100"/>
      <c r="BF2" s="1100"/>
      <c r="BG2" s="1100"/>
      <c r="BH2" s="599" t="s">
        <v>434</v>
      </c>
      <c r="BI2" s="599"/>
      <c r="BJ2" s="599"/>
      <c r="BK2" s="599"/>
    </row>
    <row r="3" spans="2:65" s="598" customFormat="1" ht="20.25" customHeight="1">
      <c r="H3" s="628"/>
      <c r="K3" s="628"/>
      <c r="M3" s="599"/>
      <c r="N3" s="599"/>
      <c r="O3" s="599"/>
      <c r="P3" s="599"/>
      <c r="Q3" s="599"/>
      <c r="R3" s="599"/>
      <c r="S3" s="599"/>
      <c r="AA3" s="632"/>
      <c r="AB3" s="632"/>
      <c r="AC3" s="630"/>
      <c r="AD3" s="631"/>
      <c r="AE3" s="630"/>
      <c r="BB3" s="629" t="s">
        <v>451</v>
      </c>
      <c r="BC3" s="1102" t="s">
        <v>919</v>
      </c>
      <c r="BD3" s="1103"/>
      <c r="BE3" s="1103"/>
      <c r="BF3" s="1104"/>
      <c r="BG3" s="599"/>
    </row>
    <row r="4" spans="2:65" s="598" customFormat="1" ht="20.25" customHeight="1">
      <c r="H4" s="628"/>
      <c r="K4" s="628"/>
      <c r="M4" s="599"/>
      <c r="N4" s="599"/>
      <c r="O4" s="599"/>
      <c r="P4" s="599"/>
      <c r="Q4" s="599"/>
      <c r="R4" s="599"/>
      <c r="S4" s="599"/>
      <c r="AA4" s="632"/>
      <c r="AB4" s="632"/>
      <c r="AC4" s="630"/>
      <c r="AD4" s="631"/>
      <c r="AE4" s="630"/>
      <c r="BB4" s="629" t="s">
        <v>918</v>
      </c>
      <c r="BC4" s="1102" t="s">
        <v>917</v>
      </c>
      <c r="BD4" s="1103"/>
      <c r="BE4" s="1103"/>
      <c r="BF4" s="1104"/>
      <c r="BG4" s="599"/>
    </row>
    <row r="5" spans="2:65" s="598" customFormat="1" ht="5.0999999999999996" customHeight="1">
      <c r="H5" s="628"/>
      <c r="K5" s="628"/>
      <c r="M5" s="599"/>
      <c r="N5" s="599"/>
      <c r="O5" s="599"/>
      <c r="P5" s="599"/>
      <c r="Q5" s="599"/>
      <c r="R5" s="599"/>
      <c r="S5" s="599"/>
      <c r="AA5" s="627"/>
      <c r="AB5" s="627"/>
      <c r="AH5" s="625"/>
      <c r="AI5" s="625"/>
      <c r="AJ5" s="625"/>
      <c r="AK5" s="625"/>
      <c r="AL5" s="625"/>
      <c r="AM5" s="625"/>
      <c r="AN5" s="625"/>
      <c r="AO5" s="625"/>
      <c r="AP5" s="625"/>
      <c r="AQ5" s="625"/>
      <c r="AR5" s="625"/>
      <c r="AS5" s="625"/>
      <c r="AT5" s="625"/>
      <c r="AU5" s="625"/>
      <c r="AV5" s="625"/>
      <c r="AW5" s="625"/>
      <c r="AX5" s="625"/>
      <c r="AY5" s="625"/>
      <c r="AZ5" s="625"/>
      <c r="BA5" s="625"/>
      <c r="BB5" s="625"/>
      <c r="BC5" s="625"/>
      <c r="BD5" s="625"/>
      <c r="BE5" s="625"/>
      <c r="BF5" s="624"/>
      <c r="BG5" s="624"/>
    </row>
    <row r="6" spans="2:65" s="598" customFormat="1" ht="21" customHeight="1">
      <c r="B6" s="602"/>
      <c r="C6" s="601"/>
      <c r="D6" s="601"/>
      <c r="E6" s="601"/>
      <c r="F6" s="601"/>
      <c r="G6" s="601"/>
      <c r="H6" s="601"/>
      <c r="I6" s="603"/>
      <c r="J6" s="603"/>
      <c r="K6" s="603"/>
      <c r="L6" s="600"/>
      <c r="M6" s="603"/>
      <c r="N6" s="603"/>
      <c r="O6" s="603"/>
      <c r="P6" s="610"/>
      <c r="Q6" s="610"/>
      <c r="R6" s="610"/>
      <c r="S6" s="610"/>
      <c r="T6" s="610"/>
      <c r="U6" s="610"/>
      <c r="V6" s="610"/>
      <c r="W6" s="610"/>
      <c r="X6" s="610"/>
      <c r="Y6" s="610"/>
      <c r="Z6" s="610"/>
      <c r="AA6" s="610"/>
      <c r="AB6" s="610"/>
      <c r="AC6" s="610"/>
      <c r="AD6" s="610"/>
      <c r="AE6" s="610"/>
      <c r="AF6" s="610"/>
      <c r="AG6" s="610"/>
      <c r="AH6" s="611"/>
      <c r="AI6" s="611"/>
      <c r="AJ6" s="611"/>
      <c r="AK6" s="611"/>
      <c r="AL6" s="611"/>
      <c r="AM6" s="611" t="s">
        <v>916</v>
      </c>
      <c r="AN6" s="625"/>
      <c r="AO6" s="625"/>
      <c r="AP6" s="625"/>
      <c r="AQ6" s="625"/>
      <c r="AR6" s="625"/>
      <c r="AS6" s="625"/>
      <c r="AU6" s="626"/>
      <c r="AV6" s="626"/>
      <c r="AW6" s="621"/>
      <c r="AX6" s="625"/>
      <c r="AY6" s="1096">
        <v>40</v>
      </c>
      <c r="AZ6" s="1097"/>
      <c r="BA6" s="621" t="s">
        <v>450</v>
      </c>
      <c r="BB6" s="625"/>
      <c r="BC6" s="1096">
        <v>160</v>
      </c>
      <c r="BD6" s="1097"/>
      <c r="BE6" s="621" t="s">
        <v>449</v>
      </c>
      <c r="BF6" s="625"/>
      <c r="BG6" s="624"/>
    </row>
    <row r="7" spans="2:65" s="598" customFormat="1" ht="5.0999999999999996" customHeight="1">
      <c r="B7" s="602"/>
      <c r="C7" s="608"/>
      <c r="D7" s="608"/>
      <c r="E7" s="608"/>
      <c r="F7" s="608"/>
      <c r="G7" s="608"/>
      <c r="H7" s="603"/>
      <c r="I7" s="603"/>
      <c r="J7" s="603"/>
      <c r="K7" s="603"/>
      <c r="L7" s="603"/>
      <c r="M7" s="603"/>
      <c r="N7" s="603"/>
      <c r="O7" s="603"/>
      <c r="P7" s="610"/>
      <c r="Q7" s="610"/>
      <c r="R7" s="610"/>
      <c r="S7" s="610"/>
      <c r="T7" s="610"/>
      <c r="U7" s="610"/>
      <c r="V7" s="610"/>
      <c r="W7" s="610"/>
      <c r="X7" s="610"/>
      <c r="Y7" s="610"/>
      <c r="Z7" s="610"/>
      <c r="AA7" s="610"/>
      <c r="AB7" s="610"/>
      <c r="AC7" s="610"/>
      <c r="AD7" s="610"/>
      <c r="AE7" s="610"/>
      <c r="AF7" s="610"/>
      <c r="AG7" s="610"/>
      <c r="AH7" s="611"/>
      <c r="AI7" s="611"/>
      <c r="AJ7" s="611"/>
      <c r="AK7" s="611"/>
      <c r="AL7" s="611"/>
      <c r="AM7" s="611"/>
      <c r="AN7" s="611"/>
      <c r="AO7" s="611"/>
      <c r="AP7" s="611"/>
      <c r="AQ7" s="611"/>
      <c r="AR7" s="611"/>
      <c r="AS7" s="611"/>
      <c r="AT7" s="611"/>
      <c r="AU7" s="611"/>
      <c r="AV7" s="611"/>
      <c r="AW7" s="611"/>
      <c r="AX7" s="611"/>
      <c r="AY7" s="611"/>
      <c r="AZ7" s="611"/>
      <c r="BA7" s="611"/>
      <c r="BB7" s="611"/>
      <c r="BC7" s="611"/>
      <c r="BD7" s="611"/>
      <c r="BE7" s="611"/>
      <c r="BF7" s="622"/>
      <c r="BG7" s="622"/>
      <c r="BH7" s="610"/>
    </row>
    <row r="8" spans="2:65" s="598" customFormat="1" ht="21" customHeight="1">
      <c r="B8" s="620"/>
      <c r="C8" s="600"/>
      <c r="D8" s="600"/>
      <c r="E8" s="600"/>
      <c r="F8" s="600"/>
      <c r="G8" s="600"/>
      <c r="H8" s="603"/>
      <c r="I8" s="603"/>
      <c r="J8" s="603"/>
      <c r="K8" s="603"/>
      <c r="L8" s="603"/>
      <c r="M8" s="603"/>
      <c r="N8" s="603"/>
      <c r="O8" s="603"/>
      <c r="P8" s="610"/>
      <c r="Q8" s="610"/>
      <c r="R8" s="610"/>
      <c r="S8" s="610"/>
      <c r="T8" s="610"/>
      <c r="U8" s="610"/>
      <c r="V8" s="610"/>
      <c r="W8" s="610"/>
      <c r="X8" s="610"/>
      <c r="Y8" s="610"/>
      <c r="Z8" s="610"/>
      <c r="AA8" s="610"/>
      <c r="AB8" s="610"/>
      <c r="AC8" s="610"/>
      <c r="AD8" s="610"/>
      <c r="AE8" s="610"/>
      <c r="AF8" s="610"/>
      <c r="AG8" s="610"/>
      <c r="AH8" s="606"/>
      <c r="AI8" s="606"/>
      <c r="AJ8" s="606"/>
      <c r="AK8" s="601"/>
      <c r="AL8" s="615"/>
      <c r="AM8" s="614"/>
      <c r="AN8" s="614"/>
      <c r="AO8" s="602"/>
      <c r="AP8" s="618"/>
      <c r="AQ8" s="618"/>
      <c r="AR8" s="618"/>
      <c r="AS8" s="623"/>
      <c r="AT8" s="623"/>
      <c r="AU8" s="611"/>
      <c r="AV8" s="618"/>
      <c r="AW8" s="618"/>
      <c r="AX8" s="600"/>
      <c r="AY8" s="611"/>
      <c r="AZ8" s="611" t="s">
        <v>448</v>
      </c>
      <c r="BA8" s="611"/>
      <c r="BB8" s="611"/>
      <c r="BC8" s="1089">
        <f>DAY(EOMONTH(DATE(AD2,AH2,1),0))</f>
        <v>30</v>
      </c>
      <c r="BD8" s="1090"/>
      <c r="BE8" s="611" t="s">
        <v>447</v>
      </c>
      <c r="BF8" s="611"/>
      <c r="BG8" s="611"/>
      <c r="BH8" s="610"/>
      <c r="BK8" s="599"/>
      <c r="BL8" s="599"/>
      <c r="BM8" s="599"/>
    </row>
    <row r="9" spans="2:65" s="598" customFormat="1" ht="5.0999999999999996" customHeight="1">
      <c r="B9" s="620"/>
      <c r="C9" s="619"/>
      <c r="D9" s="619"/>
      <c r="E9" s="619"/>
      <c r="F9" s="619"/>
      <c r="G9" s="619"/>
      <c r="H9" s="618"/>
      <c r="I9" s="618"/>
      <c r="J9" s="618"/>
      <c r="K9" s="618"/>
      <c r="L9" s="618"/>
      <c r="M9" s="618"/>
      <c r="N9" s="618"/>
      <c r="O9" s="618"/>
      <c r="P9" s="610"/>
      <c r="Q9" s="610"/>
      <c r="R9" s="610"/>
      <c r="S9" s="610"/>
      <c r="T9" s="610"/>
      <c r="U9" s="610"/>
      <c r="V9" s="610"/>
      <c r="W9" s="610"/>
      <c r="X9" s="610"/>
      <c r="Y9" s="610"/>
      <c r="Z9" s="610"/>
      <c r="AA9" s="610"/>
      <c r="AB9" s="610"/>
      <c r="AC9" s="610"/>
      <c r="AD9" s="610"/>
      <c r="AE9" s="610"/>
      <c r="AF9" s="610"/>
      <c r="AG9" s="610"/>
      <c r="AH9" s="608"/>
      <c r="AI9" s="601"/>
      <c r="AJ9" s="613"/>
      <c r="AK9" s="606"/>
      <c r="AL9" s="601"/>
      <c r="AM9" s="601"/>
      <c r="AN9" s="601"/>
      <c r="AO9" s="601"/>
      <c r="AP9" s="613"/>
      <c r="AQ9" s="611"/>
      <c r="AR9" s="617"/>
      <c r="AS9" s="617"/>
      <c r="AT9" s="617"/>
      <c r="AU9" s="611"/>
      <c r="AV9" s="611"/>
      <c r="AW9" s="611"/>
      <c r="AX9" s="611"/>
      <c r="AY9" s="611"/>
      <c r="AZ9" s="611"/>
      <c r="BA9" s="611"/>
      <c r="BB9" s="611"/>
      <c r="BC9" s="611"/>
      <c r="BD9" s="611"/>
      <c r="BE9" s="611"/>
      <c r="BF9" s="611"/>
      <c r="BG9" s="611"/>
      <c r="BH9" s="610"/>
      <c r="BK9" s="599"/>
      <c r="BL9" s="599"/>
      <c r="BM9" s="599"/>
    </row>
    <row r="10" spans="2:65" s="598" customFormat="1" ht="21" customHeight="1">
      <c r="B10" s="620"/>
      <c r="C10" s="619"/>
      <c r="D10" s="619"/>
      <c r="E10" s="619"/>
      <c r="F10" s="619"/>
      <c r="G10" s="619"/>
      <c r="H10" s="618"/>
      <c r="I10" s="618"/>
      <c r="J10" s="618"/>
      <c r="K10" s="618"/>
      <c r="L10" s="618"/>
      <c r="M10" s="618"/>
      <c r="N10" s="618"/>
      <c r="O10" s="618"/>
      <c r="P10" s="610"/>
      <c r="Q10" s="610"/>
      <c r="R10" s="610"/>
      <c r="S10" s="610"/>
      <c r="T10" s="610"/>
      <c r="U10" s="610"/>
      <c r="V10" s="610"/>
      <c r="W10" s="610"/>
      <c r="X10" s="610"/>
      <c r="Y10" s="610"/>
      <c r="Z10" s="610"/>
      <c r="AA10" s="610"/>
      <c r="AB10" s="610"/>
      <c r="AC10" s="610"/>
      <c r="AD10" s="610"/>
      <c r="AE10" s="610"/>
      <c r="AF10" s="610"/>
      <c r="AG10" s="610"/>
      <c r="AH10" s="608"/>
      <c r="AI10" s="601"/>
      <c r="AJ10" s="613"/>
      <c r="AK10" s="606"/>
      <c r="AL10" s="601"/>
      <c r="AM10" s="601"/>
      <c r="AN10" s="611"/>
      <c r="AO10" s="611"/>
      <c r="AP10" s="613"/>
      <c r="AQ10" s="611" t="s">
        <v>915</v>
      </c>
      <c r="AR10" s="601"/>
      <c r="AS10" s="601"/>
      <c r="AT10" s="613"/>
      <c r="AU10" s="611"/>
      <c r="AV10" s="617"/>
      <c r="AW10" s="617"/>
      <c r="AX10" s="617"/>
      <c r="AY10" s="611"/>
      <c r="AZ10" s="611"/>
      <c r="BA10" s="622" t="s">
        <v>914</v>
      </c>
      <c r="BB10" s="611"/>
      <c r="BC10" s="1096">
        <v>9</v>
      </c>
      <c r="BD10" s="1097"/>
      <c r="BE10" s="621" t="s">
        <v>441</v>
      </c>
      <c r="BF10" s="611"/>
      <c r="BG10" s="611"/>
      <c r="BH10" s="610"/>
      <c r="BK10" s="599"/>
      <c r="BL10" s="599"/>
      <c r="BM10" s="599"/>
    </row>
    <row r="11" spans="2:65" s="598" customFormat="1" ht="5.0999999999999996" customHeight="1">
      <c r="B11" s="620"/>
      <c r="C11" s="619"/>
      <c r="D11" s="619"/>
      <c r="E11" s="619"/>
      <c r="F11" s="619"/>
      <c r="G11" s="619"/>
      <c r="H11" s="618"/>
      <c r="I11" s="618"/>
      <c r="J11" s="618"/>
      <c r="K11" s="618"/>
      <c r="L11" s="618"/>
      <c r="M11" s="618"/>
      <c r="N11" s="618"/>
      <c r="O11" s="618"/>
      <c r="P11" s="610"/>
      <c r="Q11" s="610"/>
      <c r="R11" s="610"/>
      <c r="S11" s="610"/>
      <c r="T11" s="610"/>
      <c r="U11" s="610"/>
      <c r="V11" s="610"/>
      <c r="W11" s="610"/>
      <c r="X11" s="610"/>
      <c r="Y11" s="610"/>
      <c r="Z11" s="610"/>
      <c r="AA11" s="610"/>
      <c r="AB11" s="610"/>
      <c r="AC11" s="610"/>
      <c r="AD11" s="610"/>
      <c r="AE11" s="610"/>
      <c r="AF11" s="610"/>
      <c r="AG11" s="610"/>
      <c r="AH11" s="608"/>
      <c r="AI11" s="601"/>
      <c r="AJ11" s="613"/>
      <c r="AK11" s="606"/>
      <c r="AL11" s="601"/>
      <c r="AM11" s="601"/>
      <c r="AN11" s="601"/>
      <c r="AO11" s="601"/>
      <c r="AP11" s="613"/>
      <c r="AQ11" s="611"/>
      <c r="AR11" s="617"/>
      <c r="AS11" s="617"/>
      <c r="AT11" s="617"/>
      <c r="AU11" s="611"/>
      <c r="AV11" s="611"/>
      <c r="AW11" s="611"/>
      <c r="AX11" s="611"/>
      <c r="AY11" s="611"/>
      <c r="AZ11" s="611"/>
      <c r="BA11" s="611"/>
      <c r="BB11" s="611"/>
      <c r="BC11" s="611"/>
      <c r="BD11" s="611"/>
      <c r="BE11" s="611"/>
      <c r="BF11" s="611"/>
      <c r="BG11" s="611"/>
      <c r="BH11" s="610"/>
      <c r="BK11" s="599"/>
      <c r="BL11" s="599"/>
      <c r="BM11" s="599"/>
    </row>
    <row r="12" spans="2:65" s="598" customFormat="1" ht="21" customHeight="1">
      <c r="R12" s="603"/>
      <c r="S12" s="603"/>
      <c r="T12" s="615"/>
      <c r="U12" s="1091"/>
      <c r="V12" s="1091"/>
      <c r="W12" s="602"/>
      <c r="X12" s="616"/>
      <c r="Y12" s="610"/>
      <c r="Z12" s="610"/>
      <c r="AA12" s="608"/>
      <c r="AB12" s="614"/>
      <c r="AC12" s="602"/>
      <c r="AD12" s="608"/>
      <c r="AE12" s="608"/>
      <c r="AF12" s="608"/>
      <c r="AG12" s="612"/>
      <c r="AH12" s="606"/>
      <c r="AI12" s="613" t="s">
        <v>913</v>
      </c>
      <c r="AJ12" s="606"/>
      <c r="AK12" s="613"/>
      <c r="AL12" s="615"/>
      <c r="AM12" s="614"/>
      <c r="AN12" s="611"/>
      <c r="AO12" s="613"/>
      <c r="AP12" s="613"/>
      <c r="AQ12" s="613"/>
      <c r="AR12" s="613"/>
      <c r="AS12" s="602" t="s">
        <v>912</v>
      </c>
      <c r="AT12" s="613"/>
      <c r="AU12" s="613"/>
      <c r="AV12" s="613"/>
      <c r="AW12" s="613"/>
      <c r="AX12" s="613"/>
      <c r="AY12" s="613"/>
      <c r="AZ12" s="613"/>
      <c r="BA12" s="613"/>
      <c r="BB12" s="613"/>
      <c r="BC12" s="608"/>
      <c r="BD12" s="606"/>
      <c r="BE12" s="601"/>
      <c r="BF12" s="601"/>
      <c r="BG12" s="608"/>
      <c r="BH12" s="601"/>
      <c r="BK12" s="599"/>
      <c r="BL12" s="599"/>
      <c r="BM12" s="599"/>
    </row>
    <row r="13" spans="2:65" s="598" customFormat="1" ht="21" customHeight="1">
      <c r="R13" s="613"/>
      <c r="S13" s="601"/>
      <c r="T13" s="601"/>
      <c r="U13" s="601"/>
      <c r="V13" s="601"/>
      <c r="W13" s="610"/>
      <c r="X13" s="610"/>
      <c r="Y13" s="610"/>
      <c r="Z13" s="610"/>
      <c r="AA13" s="613"/>
      <c r="AB13" s="601"/>
      <c r="AC13" s="601"/>
      <c r="AD13" s="613"/>
      <c r="AE13" s="613"/>
      <c r="AF13" s="613"/>
      <c r="AG13" s="612"/>
      <c r="AH13" s="608"/>
      <c r="AI13" s="606"/>
      <c r="AJ13" s="601"/>
      <c r="AK13" s="606"/>
      <c r="AL13" s="601"/>
      <c r="AM13" s="1095">
        <v>2</v>
      </c>
      <c r="AN13" s="1095"/>
      <c r="AO13" s="611" t="s">
        <v>445</v>
      </c>
      <c r="AP13" s="602"/>
      <c r="AQ13" s="608"/>
      <c r="AR13" s="608"/>
      <c r="AS13" s="602" t="s">
        <v>446</v>
      </c>
      <c r="AT13" s="601"/>
      <c r="AU13" s="601"/>
      <c r="AV13" s="601"/>
      <c r="AW13" s="601"/>
      <c r="AX13" s="601"/>
      <c r="AY13" s="601"/>
      <c r="AZ13" s="601"/>
      <c r="BA13" s="601"/>
      <c r="BB13" s="1092">
        <v>0.29166666666666669</v>
      </c>
      <c r="BC13" s="1093"/>
      <c r="BD13" s="1094"/>
      <c r="BE13" s="600" t="s">
        <v>443</v>
      </c>
      <c r="BF13" s="1092">
        <v>0.83333333333333337</v>
      </c>
      <c r="BG13" s="1093"/>
      <c r="BH13" s="1094"/>
      <c r="BK13" s="599"/>
      <c r="BL13" s="599"/>
      <c r="BM13" s="599"/>
    </row>
    <row r="14" spans="2:65" s="598" customFormat="1" ht="21" customHeight="1">
      <c r="R14" s="609"/>
      <c r="S14" s="609"/>
      <c r="T14" s="609"/>
      <c r="U14" s="609"/>
      <c r="V14" s="609"/>
      <c r="W14" s="609"/>
      <c r="X14" s="610"/>
      <c r="Y14" s="610"/>
      <c r="Z14" s="610"/>
      <c r="AA14" s="600"/>
      <c r="AB14" s="609"/>
      <c r="AC14" s="609"/>
      <c r="AD14" s="600"/>
      <c r="AE14" s="608"/>
      <c r="AF14" s="608"/>
      <c r="AG14" s="607"/>
      <c r="AH14" s="602"/>
      <c r="AI14" s="606"/>
      <c r="AJ14" s="601"/>
      <c r="AK14" s="606"/>
      <c r="AL14" s="601"/>
      <c r="AM14" s="1095">
        <v>1</v>
      </c>
      <c r="AN14" s="1095"/>
      <c r="AO14" s="605" t="s">
        <v>442</v>
      </c>
      <c r="AP14" s="604"/>
      <c r="AQ14" s="604"/>
      <c r="AR14" s="603"/>
      <c r="AS14" s="602" t="s">
        <v>444</v>
      </c>
      <c r="AT14" s="601"/>
      <c r="AU14" s="601"/>
      <c r="AV14" s="601"/>
      <c r="AW14" s="601"/>
      <c r="AX14" s="601"/>
      <c r="AY14" s="601"/>
      <c r="AZ14" s="601"/>
      <c r="BA14" s="601"/>
      <c r="BB14" s="1092">
        <v>0.83333333333333337</v>
      </c>
      <c r="BC14" s="1093"/>
      <c r="BD14" s="1094"/>
      <c r="BE14" s="600" t="s">
        <v>443</v>
      </c>
      <c r="BF14" s="1092">
        <v>0.29166666666666669</v>
      </c>
      <c r="BG14" s="1093"/>
      <c r="BH14" s="1094"/>
      <c r="BK14" s="599"/>
      <c r="BL14" s="599"/>
      <c r="BM14" s="599"/>
    </row>
    <row r="15" spans="2:65" ht="12" customHeight="1" thickBot="1">
      <c r="B15" s="596"/>
      <c r="C15" s="597"/>
      <c r="D15" s="597"/>
      <c r="E15" s="597"/>
      <c r="F15" s="597"/>
      <c r="G15" s="597"/>
      <c r="H15" s="597"/>
      <c r="I15" s="596"/>
      <c r="J15" s="596"/>
      <c r="K15" s="596"/>
      <c r="L15" s="596"/>
      <c r="M15" s="596"/>
      <c r="N15" s="596"/>
      <c r="O15" s="596"/>
      <c r="P15" s="596"/>
      <c r="Q15" s="596"/>
      <c r="R15" s="596"/>
      <c r="S15" s="596"/>
      <c r="T15" s="596"/>
      <c r="U15" s="596"/>
      <c r="V15" s="596"/>
      <c r="W15" s="596"/>
      <c r="X15" s="596"/>
      <c r="Y15" s="596"/>
      <c r="Z15" s="596"/>
      <c r="AA15" s="597"/>
      <c r="AB15" s="596"/>
      <c r="AC15" s="596"/>
      <c r="AD15" s="596"/>
      <c r="AE15" s="596"/>
      <c r="AF15" s="596"/>
      <c r="AG15" s="596"/>
      <c r="AH15" s="596"/>
      <c r="AI15" s="596"/>
      <c r="AJ15" s="596"/>
      <c r="AK15" s="596"/>
      <c r="AL15" s="596"/>
      <c r="AM15" s="596"/>
      <c r="AR15" s="481"/>
      <c r="BI15" s="595"/>
      <c r="BJ15" s="595"/>
      <c r="BK15" s="595"/>
    </row>
    <row r="16" spans="2:65" ht="21.6" customHeight="1">
      <c r="B16" s="1105" t="s">
        <v>440</v>
      </c>
      <c r="C16" s="1108" t="s">
        <v>439</v>
      </c>
      <c r="D16" s="1109"/>
      <c r="E16" s="1110"/>
      <c r="F16" s="594"/>
      <c r="G16" s="593"/>
      <c r="H16" s="1117" t="s">
        <v>438</v>
      </c>
      <c r="I16" s="1120" t="s">
        <v>437</v>
      </c>
      <c r="J16" s="1109"/>
      <c r="K16" s="1109"/>
      <c r="L16" s="1110"/>
      <c r="M16" s="1120" t="s">
        <v>436</v>
      </c>
      <c r="N16" s="1109"/>
      <c r="O16" s="1110"/>
      <c r="P16" s="1120" t="s">
        <v>435</v>
      </c>
      <c r="Q16" s="1109"/>
      <c r="R16" s="1109"/>
      <c r="S16" s="1109"/>
      <c r="T16" s="1123"/>
      <c r="U16" s="592"/>
      <c r="V16" s="588"/>
      <c r="W16" s="588"/>
      <c r="X16" s="588"/>
      <c r="Y16" s="588"/>
      <c r="Z16" s="588"/>
      <c r="AA16" s="588"/>
      <c r="AB16" s="588"/>
      <c r="AC16" s="588"/>
      <c r="AD16" s="588"/>
      <c r="AE16" s="588"/>
      <c r="AF16" s="588"/>
      <c r="AG16" s="588"/>
      <c r="AH16" s="588"/>
      <c r="AI16" s="591" t="s">
        <v>911</v>
      </c>
      <c r="AJ16" s="588"/>
      <c r="AK16" s="588"/>
      <c r="AL16" s="588"/>
      <c r="AM16" s="588"/>
      <c r="AN16" s="588" t="s">
        <v>910</v>
      </c>
      <c r="AO16" s="588"/>
      <c r="AP16" s="590"/>
      <c r="AQ16" s="589"/>
      <c r="AR16" s="588" t="s">
        <v>434</v>
      </c>
      <c r="AS16" s="588"/>
      <c r="AT16" s="588"/>
      <c r="AU16" s="588"/>
      <c r="AV16" s="588"/>
      <c r="AW16" s="588"/>
      <c r="AX16" s="588"/>
      <c r="AY16" s="587"/>
      <c r="AZ16" s="1126" t="str">
        <f>IF(BC3="計画","(12)1～4週目の勤務時間数合計","(12)1か月の勤務時間数　合計")</f>
        <v>(12)1か月の勤務時間数　合計</v>
      </c>
      <c r="BA16" s="1127"/>
      <c r="BB16" s="1132" t="s">
        <v>433</v>
      </c>
      <c r="BC16" s="1133"/>
      <c r="BD16" s="1108" t="s">
        <v>909</v>
      </c>
      <c r="BE16" s="1109"/>
      <c r="BF16" s="1109"/>
      <c r="BG16" s="1109"/>
      <c r="BH16" s="1123"/>
    </row>
    <row r="17" spans="2:60" ht="20.25" customHeight="1">
      <c r="B17" s="1106"/>
      <c r="C17" s="1111"/>
      <c r="D17" s="1112"/>
      <c r="E17" s="1113"/>
      <c r="F17" s="583"/>
      <c r="G17" s="582"/>
      <c r="H17" s="1118"/>
      <c r="I17" s="1121"/>
      <c r="J17" s="1112"/>
      <c r="K17" s="1112"/>
      <c r="L17" s="1113"/>
      <c r="M17" s="1121"/>
      <c r="N17" s="1112"/>
      <c r="O17" s="1113"/>
      <c r="P17" s="1121"/>
      <c r="Q17" s="1112"/>
      <c r="R17" s="1112"/>
      <c r="S17" s="1112"/>
      <c r="T17" s="1124"/>
      <c r="U17" s="1138" t="s">
        <v>432</v>
      </c>
      <c r="V17" s="1138"/>
      <c r="W17" s="1138"/>
      <c r="X17" s="1138"/>
      <c r="Y17" s="1138"/>
      <c r="Z17" s="1138"/>
      <c r="AA17" s="1139"/>
      <c r="AB17" s="1140" t="s">
        <v>431</v>
      </c>
      <c r="AC17" s="1138"/>
      <c r="AD17" s="1138"/>
      <c r="AE17" s="1138"/>
      <c r="AF17" s="1138"/>
      <c r="AG17" s="1138"/>
      <c r="AH17" s="1139"/>
      <c r="AI17" s="1140" t="s">
        <v>430</v>
      </c>
      <c r="AJ17" s="1138"/>
      <c r="AK17" s="1138"/>
      <c r="AL17" s="1138"/>
      <c r="AM17" s="1138"/>
      <c r="AN17" s="1138"/>
      <c r="AO17" s="1139"/>
      <c r="AP17" s="1140" t="s">
        <v>429</v>
      </c>
      <c r="AQ17" s="1138"/>
      <c r="AR17" s="1138"/>
      <c r="AS17" s="1138"/>
      <c r="AT17" s="1138"/>
      <c r="AU17" s="1138"/>
      <c r="AV17" s="1139"/>
      <c r="AW17" s="1140" t="s">
        <v>428</v>
      </c>
      <c r="AX17" s="1138"/>
      <c r="AY17" s="1138"/>
      <c r="AZ17" s="1128"/>
      <c r="BA17" s="1129"/>
      <c r="BB17" s="1134"/>
      <c r="BC17" s="1135"/>
      <c r="BD17" s="1111"/>
      <c r="BE17" s="1112"/>
      <c r="BF17" s="1112"/>
      <c r="BG17" s="1112"/>
      <c r="BH17" s="1124"/>
    </row>
    <row r="18" spans="2:60" ht="20.25" customHeight="1">
      <c r="B18" s="1106"/>
      <c r="C18" s="1111"/>
      <c r="D18" s="1112"/>
      <c r="E18" s="1113"/>
      <c r="F18" s="583"/>
      <c r="G18" s="582"/>
      <c r="H18" s="1118"/>
      <c r="I18" s="1121"/>
      <c r="J18" s="1112"/>
      <c r="K18" s="1112"/>
      <c r="L18" s="1113"/>
      <c r="M18" s="1121"/>
      <c r="N18" s="1112"/>
      <c r="O18" s="1113"/>
      <c r="P18" s="1121"/>
      <c r="Q18" s="1112"/>
      <c r="R18" s="1112"/>
      <c r="S18" s="1112"/>
      <c r="T18" s="1124"/>
      <c r="U18" s="581">
        <v>1</v>
      </c>
      <c r="V18" s="579">
        <v>2</v>
      </c>
      <c r="W18" s="579">
        <v>3</v>
      </c>
      <c r="X18" s="579">
        <v>4</v>
      </c>
      <c r="Y18" s="579">
        <v>5</v>
      </c>
      <c r="Z18" s="579">
        <v>6</v>
      </c>
      <c r="AA18" s="578">
        <v>7</v>
      </c>
      <c r="AB18" s="580">
        <v>8</v>
      </c>
      <c r="AC18" s="579">
        <v>9</v>
      </c>
      <c r="AD18" s="579">
        <v>10</v>
      </c>
      <c r="AE18" s="579">
        <v>11</v>
      </c>
      <c r="AF18" s="579">
        <v>12</v>
      </c>
      <c r="AG18" s="579">
        <v>13</v>
      </c>
      <c r="AH18" s="578">
        <v>14</v>
      </c>
      <c r="AI18" s="581">
        <v>15</v>
      </c>
      <c r="AJ18" s="579">
        <v>16</v>
      </c>
      <c r="AK18" s="579">
        <v>17</v>
      </c>
      <c r="AL18" s="579">
        <v>18</v>
      </c>
      <c r="AM18" s="579">
        <v>19</v>
      </c>
      <c r="AN18" s="579">
        <v>20</v>
      </c>
      <c r="AO18" s="578">
        <v>21</v>
      </c>
      <c r="AP18" s="580">
        <v>22</v>
      </c>
      <c r="AQ18" s="579">
        <v>23</v>
      </c>
      <c r="AR18" s="579">
        <v>24</v>
      </c>
      <c r="AS18" s="579">
        <v>25</v>
      </c>
      <c r="AT18" s="579">
        <v>26</v>
      </c>
      <c r="AU18" s="579">
        <v>27</v>
      </c>
      <c r="AV18" s="578">
        <v>28</v>
      </c>
      <c r="AW18" s="586" t="str">
        <f>IF($BC$3="暦月",IF(DAY(DATE($AD$2,$AH$2,29))=29,29,""),"")</f>
        <v/>
      </c>
      <c r="AX18" s="585" t="str">
        <f>IF($BC$3="暦月",IF(DAY(DATE($AD$2,$AH$2,30))=30,30,""),"")</f>
        <v/>
      </c>
      <c r="AY18" s="584" t="str">
        <f>IF($BC$3="暦月",IF(DAY(DATE($AD$2,$AH$2,31))=31,31,""),"")</f>
        <v/>
      </c>
      <c r="AZ18" s="1128"/>
      <c r="BA18" s="1129"/>
      <c r="BB18" s="1134"/>
      <c r="BC18" s="1135"/>
      <c r="BD18" s="1111"/>
      <c r="BE18" s="1112"/>
      <c r="BF18" s="1112"/>
      <c r="BG18" s="1112"/>
      <c r="BH18" s="1124"/>
    </row>
    <row r="19" spans="2:60" ht="20.25" hidden="1" customHeight="1">
      <c r="B19" s="1106"/>
      <c r="C19" s="1111"/>
      <c r="D19" s="1112"/>
      <c r="E19" s="1113"/>
      <c r="F19" s="583"/>
      <c r="G19" s="582"/>
      <c r="H19" s="1118"/>
      <c r="I19" s="1121"/>
      <c r="J19" s="1112"/>
      <c r="K19" s="1112"/>
      <c r="L19" s="1113"/>
      <c r="M19" s="1121"/>
      <c r="N19" s="1112"/>
      <c r="O19" s="1113"/>
      <c r="P19" s="1121"/>
      <c r="Q19" s="1112"/>
      <c r="R19" s="1112"/>
      <c r="S19" s="1112"/>
      <c r="T19" s="1124"/>
      <c r="U19" s="581">
        <f>WEEKDAY(DATE($AD$2,$AH$2,1))</f>
        <v>2</v>
      </c>
      <c r="V19" s="579">
        <f>WEEKDAY(DATE($AD$2,$AH$2,2))</f>
        <v>3</v>
      </c>
      <c r="W19" s="579">
        <f>WEEKDAY(DATE($AD$2,$AH$2,3))</f>
        <v>4</v>
      </c>
      <c r="X19" s="579">
        <f>WEEKDAY(DATE($AD$2,$AH$2,4))</f>
        <v>5</v>
      </c>
      <c r="Y19" s="579">
        <f>WEEKDAY(DATE($AD$2,$AH$2,5))</f>
        <v>6</v>
      </c>
      <c r="Z19" s="579">
        <f>WEEKDAY(DATE($AD$2,$AH$2,6))</f>
        <v>7</v>
      </c>
      <c r="AA19" s="578">
        <f>WEEKDAY(DATE($AD$2,$AH$2,7))</f>
        <v>1</v>
      </c>
      <c r="AB19" s="580">
        <f>WEEKDAY(DATE($AD$2,$AH$2,8))</f>
        <v>2</v>
      </c>
      <c r="AC19" s="579">
        <f>WEEKDAY(DATE($AD$2,$AH$2,9))</f>
        <v>3</v>
      </c>
      <c r="AD19" s="579">
        <f>WEEKDAY(DATE($AD$2,$AH$2,10))</f>
        <v>4</v>
      </c>
      <c r="AE19" s="579">
        <f>WEEKDAY(DATE($AD$2,$AH$2,11))</f>
        <v>5</v>
      </c>
      <c r="AF19" s="579">
        <f>WEEKDAY(DATE($AD$2,$AH$2,12))</f>
        <v>6</v>
      </c>
      <c r="AG19" s="579">
        <f>WEEKDAY(DATE($AD$2,$AH$2,13))</f>
        <v>7</v>
      </c>
      <c r="AH19" s="578">
        <f>WEEKDAY(DATE($AD$2,$AH$2,14))</f>
        <v>1</v>
      </c>
      <c r="AI19" s="580">
        <f>WEEKDAY(DATE($AD$2,$AH$2,15))</f>
        <v>2</v>
      </c>
      <c r="AJ19" s="579">
        <f>WEEKDAY(DATE($AD$2,$AH$2,16))</f>
        <v>3</v>
      </c>
      <c r="AK19" s="579">
        <f>WEEKDAY(DATE($AD$2,$AH$2,17))</f>
        <v>4</v>
      </c>
      <c r="AL19" s="579">
        <f>WEEKDAY(DATE($AD$2,$AH$2,18))</f>
        <v>5</v>
      </c>
      <c r="AM19" s="579">
        <f>WEEKDAY(DATE($AD$2,$AH$2,19))</f>
        <v>6</v>
      </c>
      <c r="AN19" s="579">
        <f>WEEKDAY(DATE($AD$2,$AH$2,20))</f>
        <v>7</v>
      </c>
      <c r="AO19" s="578">
        <f>WEEKDAY(DATE($AD$2,$AH$2,21))</f>
        <v>1</v>
      </c>
      <c r="AP19" s="580">
        <f>WEEKDAY(DATE($AD$2,$AH$2,22))</f>
        <v>2</v>
      </c>
      <c r="AQ19" s="579">
        <f>WEEKDAY(DATE($AD$2,$AH$2,23))</f>
        <v>3</v>
      </c>
      <c r="AR19" s="579">
        <f>WEEKDAY(DATE($AD$2,$AH$2,24))</f>
        <v>4</v>
      </c>
      <c r="AS19" s="579">
        <f>WEEKDAY(DATE($AD$2,$AH$2,25))</f>
        <v>5</v>
      </c>
      <c r="AT19" s="579">
        <f>WEEKDAY(DATE($AD$2,$AH$2,26))</f>
        <v>6</v>
      </c>
      <c r="AU19" s="579">
        <f>WEEKDAY(DATE($AD$2,$AH$2,27))</f>
        <v>7</v>
      </c>
      <c r="AV19" s="578">
        <f>WEEKDAY(DATE($AD$2,$AH$2,28))</f>
        <v>1</v>
      </c>
      <c r="AW19" s="580">
        <f>IF(AW18=29,WEEKDAY(DATE($AD$2,$AH$2,29)),0)</f>
        <v>0</v>
      </c>
      <c r="AX19" s="579">
        <f>IF(AX18=30,WEEKDAY(DATE($AD$2,$AH$2,30)),0)</f>
        <v>0</v>
      </c>
      <c r="AY19" s="578">
        <f>IF(AY18=31,WEEKDAY(DATE($AD$2,$AH$2,31)),0)</f>
        <v>0</v>
      </c>
      <c r="AZ19" s="1128"/>
      <c r="BA19" s="1129"/>
      <c r="BB19" s="1134"/>
      <c r="BC19" s="1135"/>
      <c r="BD19" s="1111"/>
      <c r="BE19" s="1112"/>
      <c r="BF19" s="1112"/>
      <c r="BG19" s="1112"/>
      <c r="BH19" s="1124"/>
    </row>
    <row r="20" spans="2:60" ht="20.25" customHeight="1" thickBot="1">
      <c r="B20" s="1107"/>
      <c r="C20" s="1114"/>
      <c r="D20" s="1115"/>
      <c r="E20" s="1116"/>
      <c r="F20" s="577"/>
      <c r="G20" s="576"/>
      <c r="H20" s="1119"/>
      <c r="I20" s="1122"/>
      <c r="J20" s="1115"/>
      <c r="K20" s="1115"/>
      <c r="L20" s="1116"/>
      <c r="M20" s="1122"/>
      <c r="N20" s="1115"/>
      <c r="O20" s="1116"/>
      <c r="P20" s="1122"/>
      <c r="Q20" s="1115"/>
      <c r="R20" s="1115"/>
      <c r="S20" s="1115"/>
      <c r="T20" s="1125"/>
      <c r="U20" s="575" t="str">
        <f>IF(U19=1,"日",IF(U19=2,"月",IF(U19=3,"火",IF(U19=4,"水",IF(U19=5,"木",IF(U19=6,"金","土"))))))</f>
        <v>月</v>
      </c>
      <c r="V20" s="572" t="str">
        <f t="shared" ref="V20:AV20" si="0">IF(V19=1,"日",IF(V19=2,"月",IF(V19=3,"火",IF(V19=4,"水",IF(V19=5,"木",IF(V19=6,"金","土"))))))</f>
        <v>火</v>
      </c>
      <c r="W20" s="572" t="str">
        <f t="shared" si="0"/>
        <v>水</v>
      </c>
      <c r="X20" s="572" t="str">
        <f t="shared" si="0"/>
        <v>木</v>
      </c>
      <c r="Y20" s="572" t="str">
        <f t="shared" si="0"/>
        <v>金</v>
      </c>
      <c r="Z20" s="572" t="str">
        <f t="shared" si="0"/>
        <v>土</v>
      </c>
      <c r="AA20" s="573" t="str">
        <f t="shared" si="0"/>
        <v>日</v>
      </c>
      <c r="AB20" s="574" t="str">
        <f>IF(AB19=1,"日",IF(AB19=2,"月",IF(AB19=3,"火",IF(AB19=4,"水",IF(AB19=5,"木",IF(AB19=6,"金","土"))))))</f>
        <v>月</v>
      </c>
      <c r="AC20" s="572" t="str">
        <f t="shared" si="0"/>
        <v>火</v>
      </c>
      <c r="AD20" s="572" t="str">
        <f t="shared" si="0"/>
        <v>水</v>
      </c>
      <c r="AE20" s="572" t="str">
        <f t="shared" si="0"/>
        <v>木</v>
      </c>
      <c r="AF20" s="572" t="str">
        <f t="shared" si="0"/>
        <v>金</v>
      </c>
      <c r="AG20" s="572" t="str">
        <f t="shared" si="0"/>
        <v>土</v>
      </c>
      <c r="AH20" s="573" t="str">
        <f t="shared" si="0"/>
        <v>日</v>
      </c>
      <c r="AI20" s="574" t="str">
        <f>IF(AI19=1,"日",IF(AI19=2,"月",IF(AI19=3,"火",IF(AI19=4,"水",IF(AI19=5,"木",IF(AI19=6,"金","土"))))))</f>
        <v>月</v>
      </c>
      <c r="AJ20" s="572" t="str">
        <f t="shared" si="0"/>
        <v>火</v>
      </c>
      <c r="AK20" s="572" t="str">
        <f t="shared" si="0"/>
        <v>水</v>
      </c>
      <c r="AL20" s="572" t="str">
        <f t="shared" si="0"/>
        <v>木</v>
      </c>
      <c r="AM20" s="572" t="str">
        <f t="shared" si="0"/>
        <v>金</v>
      </c>
      <c r="AN20" s="572" t="str">
        <f t="shared" si="0"/>
        <v>土</v>
      </c>
      <c r="AO20" s="573" t="str">
        <f t="shared" si="0"/>
        <v>日</v>
      </c>
      <c r="AP20" s="574" t="str">
        <f>IF(AP19=1,"日",IF(AP19=2,"月",IF(AP19=3,"火",IF(AP19=4,"水",IF(AP19=5,"木",IF(AP19=6,"金","土"))))))</f>
        <v>月</v>
      </c>
      <c r="AQ20" s="572" t="str">
        <f t="shared" si="0"/>
        <v>火</v>
      </c>
      <c r="AR20" s="572" t="str">
        <f t="shared" si="0"/>
        <v>水</v>
      </c>
      <c r="AS20" s="572" t="str">
        <f t="shared" si="0"/>
        <v>木</v>
      </c>
      <c r="AT20" s="572" t="str">
        <f t="shared" si="0"/>
        <v>金</v>
      </c>
      <c r="AU20" s="572" t="str">
        <f t="shared" si="0"/>
        <v>土</v>
      </c>
      <c r="AV20" s="573" t="str">
        <f t="shared" si="0"/>
        <v>日</v>
      </c>
      <c r="AW20" s="572" t="str">
        <f>IF(AW19=1,"日",IF(AW19=2,"月",IF(AW19=3,"火",IF(AW19=4,"水",IF(AW19=5,"木",IF(AW19=6,"金",IF(AW19=0,"","土")))))))</f>
        <v/>
      </c>
      <c r="AX20" s="572" t="str">
        <f>IF(AX19=1,"日",IF(AX19=2,"月",IF(AX19=3,"火",IF(AX19=4,"水",IF(AX19=5,"木",IF(AX19=6,"金",IF(AX19=0,"","土")))))))</f>
        <v/>
      </c>
      <c r="AY20" s="572" t="str">
        <f>IF(AY19=1,"日",IF(AY19=2,"月",IF(AY19=3,"火",IF(AY19=4,"水",IF(AY19=5,"木",IF(AY19=6,"金",IF(AY19=0,"","土")))))))</f>
        <v/>
      </c>
      <c r="AZ20" s="1130"/>
      <c r="BA20" s="1131"/>
      <c r="BB20" s="1136"/>
      <c r="BC20" s="1137"/>
      <c r="BD20" s="1114"/>
      <c r="BE20" s="1115"/>
      <c r="BF20" s="1115"/>
      <c r="BG20" s="1115"/>
      <c r="BH20" s="1125"/>
    </row>
    <row r="21" spans="2:60" ht="20.25" customHeight="1">
      <c r="B21" s="571"/>
      <c r="C21" s="1173" t="s">
        <v>525</v>
      </c>
      <c r="D21" s="1174"/>
      <c r="E21" s="1175"/>
      <c r="F21" s="570"/>
      <c r="G21" s="569"/>
      <c r="H21" s="1176" t="s">
        <v>513</v>
      </c>
      <c r="I21" s="1177" t="s">
        <v>524</v>
      </c>
      <c r="J21" s="1178"/>
      <c r="K21" s="1178"/>
      <c r="L21" s="1179"/>
      <c r="M21" s="1180" t="s">
        <v>526</v>
      </c>
      <c r="N21" s="1181"/>
      <c r="O21" s="1182"/>
      <c r="P21" s="568" t="s">
        <v>427</v>
      </c>
      <c r="Q21" s="567"/>
      <c r="R21" s="567"/>
      <c r="S21" s="566"/>
      <c r="T21" s="565"/>
      <c r="U21" s="562" t="s">
        <v>494</v>
      </c>
      <c r="V21" s="562" t="s">
        <v>494</v>
      </c>
      <c r="W21" s="562" t="s">
        <v>494</v>
      </c>
      <c r="X21" s="562"/>
      <c r="Y21" s="562" t="s">
        <v>494</v>
      </c>
      <c r="Z21" s="562" t="s">
        <v>494</v>
      </c>
      <c r="AA21" s="564"/>
      <c r="AB21" s="563" t="s">
        <v>494</v>
      </c>
      <c r="AC21" s="562"/>
      <c r="AD21" s="562" t="s">
        <v>494</v>
      </c>
      <c r="AE21" s="562" t="s">
        <v>494</v>
      </c>
      <c r="AF21" s="562" t="s">
        <v>494</v>
      </c>
      <c r="AG21" s="562"/>
      <c r="AH21" s="564" t="s">
        <v>494</v>
      </c>
      <c r="AI21" s="563"/>
      <c r="AJ21" s="562" t="s">
        <v>494</v>
      </c>
      <c r="AK21" s="562" t="s">
        <v>494</v>
      </c>
      <c r="AL21" s="562" t="s">
        <v>494</v>
      </c>
      <c r="AM21" s="562" t="s">
        <v>494</v>
      </c>
      <c r="AN21" s="562" t="s">
        <v>494</v>
      </c>
      <c r="AO21" s="564"/>
      <c r="AP21" s="563"/>
      <c r="AQ21" s="562" t="s">
        <v>494</v>
      </c>
      <c r="AR21" s="562" t="s">
        <v>494</v>
      </c>
      <c r="AS21" s="562" t="s">
        <v>494</v>
      </c>
      <c r="AT21" s="562" t="s">
        <v>494</v>
      </c>
      <c r="AU21" s="562" t="s">
        <v>954</v>
      </c>
      <c r="AV21" s="564"/>
      <c r="AW21" s="563"/>
      <c r="AX21" s="562"/>
      <c r="AY21" s="562"/>
      <c r="AZ21" s="1200"/>
      <c r="BA21" s="1199"/>
      <c r="BB21" s="1198"/>
      <c r="BC21" s="1199"/>
      <c r="BD21" s="1202"/>
      <c r="BE21" s="1203"/>
      <c r="BF21" s="1203"/>
      <c r="BG21" s="1203"/>
      <c r="BH21" s="1204"/>
    </row>
    <row r="22" spans="2:60" ht="20.25" customHeight="1">
      <c r="B22" s="520">
        <v>1</v>
      </c>
      <c r="C22" s="1144"/>
      <c r="D22" s="1145"/>
      <c r="E22" s="1146"/>
      <c r="F22" s="529" t="str">
        <f>C21</f>
        <v>管理者</v>
      </c>
      <c r="G22" s="528"/>
      <c r="H22" s="1151"/>
      <c r="I22" s="1156"/>
      <c r="J22" s="1157"/>
      <c r="K22" s="1157"/>
      <c r="L22" s="1158"/>
      <c r="M22" s="1165"/>
      <c r="N22" s="1166"/>
      <c r="O22" s="1167"/>
      <c r="P22" s="527" t="s">
        <v>426</v>
      </c>
      <c r="Q22" s="526"/>
      <c r="R22" s="526"/>
      <c r="S22" s="525"/>
      <c r="T22" s="524"/>
      <c r="U22" s="522">
        <f>IF(U21="","",VLOOKUP(U21,'【記載例】シフト記号表（勤務時間帯）'!$D$6:$X$47,21,FALSE))</f>
        <v>8</v>
      </c>
      <c r="V22" s="521">
        <f>IF(V21="","",VLOOKUP(V21,'【記載例】シフト記号表（勤務時間帯）'!$D$6:$X$47,21,FALSE))</f>
        <v>8</v>
      </c>
      <c r="W22" s="521">
        <f>IF(W21="","",VLOOKUP(W21,'【記載例】シフト記号表（勤務時間帯）'!$D$6:$X$47,21,FALSE))</f>
        <v>8</v>
      </c>
      <c r="X22" s="521" t="str">
        <f>IF(X21="","",VLOOKUP(X21,'【記載例】シフト記号表（勤務時間帯）'!$D$6:$X$47,21,FALSE))</f>
        <v/>
      </c>
      <c r="Y22" s="521">
        <f>IF(Y21="","",VLOOKUP(Y21,'【記載例】シフト記号表（勤務時間帯）'!$D$6:$X$47,21,FALSE))</f>
        <v>8</v>
      </c>
      <c r="Z22" s="521">
        <f>IF(Z21="","",VLOOKUP(Z21,'【記載例】シフト記号表（勤務時間帯）'!$D$6:$X$47,21,FALSE))</f>
        <v>8</v>
      </c>
      <c r="AA22" s="523" t="str">
        <f>IF(AA21="","",VLOOKUP(AA21,'【記載例】シフト記号表（勤務時間帯）'!$D$6:$X$47,21,FALSE))</f>
        <v/>
      </c>
      <c r="AB22" s="522">
        <f>IF(AB21="","",VLOOKUP(AB21,'【記載例】シフト記号表（勤務時間帯）'!$D$6:$X$47,21,FALSE))</f>
        <v>8</v>
      </c>
      <c r="AC22" s="521" t="str">
        <f>IF(AC21="","",VLOOKUP(AC21,'【記載例】シフト記号表（勤務時間帯）'!$D$6:$X$47,21,FALSE))</f>
        <v/>
      </c>
      <c r="AD22" s="521">
        <f>IF(AD21="","",VLOOKUP(AD21,'【記載例】シフト記号表（勤務時間帯）'!$D$6:$X$47,21,FALSE))</f>
        <v>8</v>
      </c>
      <c r="AE22" s="521">
        <f>IF(AE21="","",VLOOKUP(AE21,'【記載例】シフト記号表（勤務時間帯）'!$D$6:$X$47,21,FALSE))</f>
        <v>8</v>
      </c>
      <c r="AF22" s="521">
        <f>IF(AF21="","",VLOOKUP(AF21,'【記載例】シフト記号表（勤務時間帯）'!$D$6:$X$47,21,FALSE))</f>
        <v>8</v>
      </c>
      <c r="AG22" s="521" t="str">
        <f>IF(AG21="","",VLOOKUP(AG21,'【記載例】シフト記号表（勤務時間帯）'!$D$6:$X$47,21,FALSE))</f>
        <v/>
      </c>
      <c r="AH22" s="523">
        <f>IF(AH21="","",VLOOKUP(AH21,'【記載例】シフト記号表（勤務時間帯）'!$D$6:$X$47,21,FALSE))</f>
        <v>8</v>
      </c>
      <c r="AI22" s="522" t="str">
        <f>IF(AI21="","",VLOOKUP(AI21,'【記載例】シフト記号表（勤務時間帯）'!$D$6:$X$47,21,FALSE))</f>
        <v/>
      </c>
      <c r="AJ22" s="521">
        <f>IF(AJ21="","",VLOOKUP(AJ21,'【記載例】シフト記号表（勤務時間帯）'!$D$6:$X$47,21,FALSE))</f>
        <v>8</v>
      </c>
      <c r="AK22" s="521">
        <f>IF(AK21="","",VLOOKUP(AK21,'【記載例】シフト記号表（勤務時間帯）'!$D$6:$X$47,21,FALSE))</f>
        <v>8</v>
      </c>
      <c r="AL22" s="521">
        <f>IF(AL21="","",VLOOKUP(AL21,'【記載例】シフト記号表（勤務時間帯）'!$D$6:$X$47,21,FALSE))</f>
        <v>8</v>
      </c>
      <c r="AM22" s="521">
        <f>IF(AM21="","",VLOOKUP(AM21,'【記載例】シフト記号表（勤務時間帯）'!$D$6:$X$47,21,FALSE))</f>
        <v>8</v>
      </c>
      <c r="AN22" s="521">
        <f>IF(AN21="","",VLOOKUP(AN21,'【記載例】シフト記号表（勤務時間帯）'!$D$6:$X$47,21,FALSE))</f>
        <v>8</v>
      </c>
      <c r="AO22" s="523" t="str">
        <f>IF(AO21="","",VLOOKUP(AO21,'【記載例】シフト記号表（勤務時間帯）'!$D$6:$X$47,21,FALSE))</f>
        <v/>
      </c>
      <c r="AP22" s="522" t="str">
        <f>IF(AP21="","",VLOOKUP(AP21,'【記載例】シフト記号表（勤務時間帯）'!$D$6:$X$47,21,FALSE))</f>
        <v/>
      </c>
      <c r="AQ22" s="521">
        <f>IF(AQ21="","",VLOOKUP(AQ21,'【記載例】シフト記号表（勤務時間帯）'!$D$6:$X$47,21,FALSE))</f>
        <v>8</v>
      </c>
      <c r="AR22" s="521">
        <f>IF(AR21="","",VLOOKUP(AR21,'【記載例】シフト記号表（勤務時間帯）'!$D$6:$X$47,21,FALSE))</f>
        <v>8</v>
      </c>
      <c r="AS22" s="521">
        <f>IF(AS21="","",VLOOKUP(AS21,'【記載例】シフト記号表（勤務時間帯）'!$D$6:$X$47,21,FALSE))</f>
        <v>8</v>
      </c>
      <c r="AT22" s="521">
        <f>IF(AT21="","",VLOOKUP(AT21,'【記載例】シフト記号表（勤務時間帯）'!$D$6:$X$47,21,FALSE))</f>
        <v>8</v>
      </c>
      <c r="AU22" s="521">
        <f>IF(AU21="","",VLOOKUP(AU21,'【記載例】シフト記号表（勤務時間帯）'!$D$6:$X$47,21,FALSE))</f>
        <v>8</v>
      </c>
      <c r="AV22" s="523" t="str">
        <f>IF(AV21="","",VLOOKUP(AV21,'【記載例】シフト記号表（勤務時間帯）'!$D$6:$X$47,21,FALSE))</f>
        <v/>
      </c>
      <c r="AW22" s="522" t="str">
        <f>IF(AW21="","",VLOOKUP(AW21,'【記載例】シフト記号表（勤務時間帯）'!$D$6:$X$47,21,FALSE))</f>
        <v/>
      </c>
      <c r="AX22" s="521" t="str">
        <f>IF(AX21="","",VLOOKUP(AX21,'【記載例】シフト記号表（勤務時間帯）'!$D$6:$X$47,21,FALSE))</f>
        <v/>
      </c>
      <c r="AY22" s="521" t="str">
        <f>IF(AY21="","",VLOOKUP(AY21,'【記載例】シフト記号表（勤務時間帯）'!$D$6:$X$47,21,FALSE))</f>
        <v/>
      </c>
      <c r="AZ22" s="1192">
        <f>IF($BC$3="４週",SUM(U22:AV22),IF($BC$3="暦月",SUM(U22:AY22),""))</f>
        <v>160</v>
      </c>
      <c r="BA22" s="1193"/>
      <c r="BB22" s="1194">
        <f>IF($BC$3="４週",AZ22/4,IF($BC$3="暦月",(AZ22/($BC$8/7)),""))</f>
        <v>40</v>
      </c>
      <c r="BC22" s="1193"/>
      <c r="BD22" s="1186"/>
      <c r="BE22" s="1187"/>
      <c r="BF22" s="1187"/>
      <c r="BG22" s="1187"/>
      <c r="BH22" s="1188"/>
    </row>
    <row r="23" spans="2:60" ht="20.25" customHeight="1">
      <c r="B23" s="544"/>
      <c r="C23" s="1147"/>
      <c r="D23" s="1148"/>
      <c r="E23" s="1149"/>
      <c r="F23" s="543"/>
      <c r="G23" s="542" t="str">
        <f>C21</f>
        <v>管理者</v>
      </c>
      <c r="H23" s="1152"/>
      <c r="I23" s="1159"/>
      <c r="J23" s="1160"/>
      <c r="K23" s="1160"/>
      <c r="L23" s="1161"/>
      <c r="M23" s="1168"/>
      <c r="N23" s="1169"/>
      <c r="O23" s="1170"/>
      <c r="P23" s="552" t="s">
        <v>425</v>
      </c>
      <c r="Q23" s="551"/>
      <c r="R23" s="551"/>
      <c r="S23" s="557"/>
      <c r="T23" s="556"/>
      <c r="U23" s="512" t="str">
        <f>IF(U21="","",VLOOKUP(U21,'【記載例】シフト記号表（勤務時間帯）'!$D$6:$Z$47,23,FALSE))</f>
        <v>-</v>
      </c>
      <c r="V23" s="511" t="str">
        <f>IF(V21="","",VLOOKUP(V21,'【記載例】シフト記号表（勤務時間帯）'!$D$6:$Z$47,23,FALSE))</f>
        <v>-</v>
      </c>
      <c r="W23" s="511" t="str">
        <f>IF(W21="","",VLOOKUP(W21,'【記載例】シフト記号表（勤務時間帯）'!$D$6:$Z$47,23,FALSE))</f>
        <v>-</v>
      </c>
      <c r="X23" s="511" t="str">
        <f>IF(X21="","",VLOOKUP(X21,'【記載例】シフト記号表（勤務時間帯）'!$D$6:$Z$47,23,FALSE))</f>
        <v/>
      </c>
      <c r="Y23" s="511" t="str">
        <f>IF(Y21="","",VLOOKUP(Y21,'【記載例】シフト記号表（勤務時間帯）'!$D$6:$Z$47,23,FALSE))</f>
        <v>-</v>
      </c>
      <c r="Z23" s="511" t="str">
        <f>IF(Z21="","",VLOOKUP(Z21,'【記載例】シフト記号表（勤務時間帯）'!$D$6:$Z$47,23,FALSE))</f>
        <v>-</v>
      </c>
      <c r="AA23" s="513" t="str">
        <f>IF(AA21="","",VLOOKUP(AA21,'【記載例】シフト記号表（勤務時間帯）'!$D$6:$Z$47,23,FALSE))</f>
        <v/>
      </c>
      <c r="AB23" s="512" t="str">
        <f>IF(AB21="","",VLOOKUP(AB21,'【記載例】シフト記号表（勤務時間帯）'!$D$6:$Z$47,23,FALSE))</f>
        <v>-</v>
      </c>
      <c r="AC23" s="511" t="str">
        <f>IF(AC21="","",VLOOKUP(AC21,'【記載例】シフト記号表（勤務時間帯）'!$D$6:$Z$47,23,FALSE))</f>
        <v/>
      </c>
      <c r="AD23" s="511" t="str">
        <f>IF(AD21="","",VLOOKUP(AD21,'【記載例】シフト記号表（勤務時間帯）'!$D$6:$Z$47,23,FALSE))</f>
        <v>-</v>
      </c>
      <c r="AE23" s="511" t="str">
        <f>IF(AE21="","",VLOOKUP(AE21,'【記載例】シフト記号表（勤務時間帯）'!$D$6:$Z$47,23,FALSE))</f>
        <v>-</v>
      </c>
      <c r="AF23" s="511" t="str">
        <f>IF(AF21="","",VLOOKUP(AF21,'【記載例】シフト記号表（勤務時間帯）'!$D$6:$Z$47,23,FALSE))</f>
        <v>-</v>
      </c>
      <c r="AG23" s="511" t="str">
        <f>IF(AG21="","",VLOOKUP(AG21,'【記載例】シフト記号表（勤務時間帯）'!$D$6:$Z$47,23,FALSE))</f>
        <v/>
      </c>
      <c r="AH23" s="513" t="str">
        <f>IF(AH21="","",VLOOKUP(AH21,'【記載例】シフト記号表（勤務時間帯）'!$D$6:$Z$47,23,FALSE))</f>
        <v>-</v>
      </c>
      <c r="AI23" s="512" t="str">
        <f>IF(AI21="","",VLOOKUP(AI21,'【記載例】シフト記号表（勤務時間帯）'!$D$6:$Z$47,23,FALSE))</f>
        <v/>
      </c>
      <c r="AJ23" s="511" t="str">
        <f>IF(AJ21="","",VLOOKUP(AJ21,'【記載例】シフト記号表（勤務時間帯）'!$D$6:$Z$47,23,FALSE))</f>
        <v>-</v>
      </c>
      <c r="AK23" s="511" t="str">
        <f>IF(AK21="","",VLOOKUP(AK21,'【記載例】シフト記号表（勤務時間帯）'!$D$6:$Z$47,23,FALSE))</f>
        <v>-</v>
      </c>
      <c r="AL23" s="511" t="str">
        <f>IF(AL21="","",VLOOKUP(AL21,'【記載例】シフト記号表（勤務時間帯）'!$D$6:$Z$47,23,FALSE))</f>
        <v>-</v>
      </c>
      <c r="AM23" s="511" t="str">
        <f>IF(AM21="","",VLOOKUP(AM21,'【記載例】シフト記号表（勤務時間帯）'!$D$6:$Z$47,23,FALSE))</f>
        <v>-</v>
      </c>
      <c r="AN23" s="511" t="str">
        <f>IF(AN21="","",VLOOKUP(AN21,'【記載例】シフト記号表（勤務時間帯）'!$D$6:$Z$47,23,FALSE))</f>
        <v>-</v>
      </c>
      <c r="AO23" s="513" t="str">
        <f>IF(AO21="","",VLOOKUP(AO21,'【記載例】シフト記号表（勤務時間帯）'!$D$6:$Z$47,23,FALSE))</f>
        <v/>
      </c>
      <c r="AP23" s="512" t="str">
        <f>IF(AP21="","",VLOOKUP(AP21,'【記載例】シフト記号表（勤務時間帯）'!$D$6:$Z$47,23,FALSE))</f>
        <v/>
      </c>
      <c r="AQ23" s="511" t="str">
        <f>IF(AQ21="","",VLOOKUP(AQ21,'【記載例】シフト記号表（勤務時間帯）'!$D$6:$Z$47,23,FALSE))</f>
        <v>-</v>
      </c>
      <c r="AR23" s="511" t="str">
        <f>IF(AR21="","",VLOOKUP(AR21,'【記載例】シフト記号表（勤務時間帯）'!$D$6:$Z$47,23,FALSE))</f>
        <v>-</v>
      </c>
      <c r="AS23" s="511" t="str">
        <f>IF(AS21="","",VLOOKUP(AS21,'【記載例】シフト記号表（勤務時間帯）'!$D$6:$Z$47,23,FALSE))</f>
        <v>-</v>
      </c>
      <c r="AT23" s="511" t="str">
        <f>IF(AT21="","",VLOOKUP(AT21,'【記載例】シフト記号表（勤務時間帯）'!$D$6:$Z$47,23,FALSE))</f>
        <v>-</v>
      </c>
      <c r="AU23" s="511" t="str">
        <f>IF(AU21="","",VLOOKUP(AU21,'【記載例】シフト記号表（勤務時間帯）'!$D$6:$Z$47,23,FALSE))</f>
        <v>-</v>
      </c>
      <c r="AV23" s="513" t="str">
        <f>IF(AV21="","",VLOOKUP(AV21,'【記載例】シフト記号表（勤務時間帯）'!$D$6:$Z$47,23,FALSE))</f>
        <v/>
      </c>
      <c r="AW23" s="512" t="str">
        <f>IF(AW21="","",VLOOKUP(AW21,'【記載例】シフト記号表（勤務時間帯）'!$D$6:$Z$47,23,FALSE))</f>
        <v/>
      </c>
      <c r="AX23" s="511" t="str">
        <f>IF(AX21="","",VLOOKUP(AX21,'【記載例】シフト記号表（勤務時間帯）'!$D$6:$Z$47,23,FALSE))</f>
        <v/>
      </c>
      <c r="AY23" s="511" t="str">
        <f>IF(AY21="","",VLOOKUP(AY21,'【記載例】シフト記号表（勤務時間帯）'!$D$6:$Z$47,23,FALSE))</f>
        <v/>
      </c>
      <c r="AZ23" s="1195">
        <f>IF($BC$3="４週",SUM(U23:AV23),IF($BC$3="暦月",SUM(U23:AY23),""))</f>
        <v>0</v>
      </c>
      <c r="BA23" s="1196"/>
      <c r="BB23" s="1197">
        <f>IF($BC$3="４週",AZ23/4,IF($BC$3="暦月",(AZ23/($BC$8/7)),""))</f>
        <v>0</v>
      </c>
      <c r="BC23" s="1196"/>
      <c r="BD23" s="1189"/>
      <c r="BE23" s="1190"/>
      <c r="BF23" s="1190"/>
      <c r="BG23" s="1190"/>
      <c r="BH23" s="1191"/>
    </row>
    <row r="24" spans="2:60" ht="20.25" customHeight="1">
      <c r="B24" s="537"/>
      <c r="C24" s="1141" t="s">
        <v>522</v>
      </c>
      <c r="D24" s="1142"/>
      <c r="E24" s="1143"/>
      <c r="F24" s="561"/>
      <c r="G24" s="560"/>
      <c r="H24" s="1150" t="s">
        <v>513</v>
      </c>
      <c r="I24" s="1153" t="s">
        <v>521</v>
      </c>
      <c r="J24" s="1154"/>
      <c r="K24" s="1154"/>
      <c r="L24" s="1155"/>
      <c r="M24" s="1162" t="s">
        <v>523</v>
      </c>
      <c r="N24" s="1163"/>
      <c r="O24" s="1164"/>
      <c r="P24" s="548" t="s">
        <v>427</v>
      </c>
      <c r="Q24" s="555"/>
      <c r="R24" s="555"/>
      <c r="S24" s="554"/>
      <c r="T24" s="553"/>
      <c r="U24" s="531" t="s">
        <v>493</v>
      </c>
      <c r="V24" s="530" t="s">
        <v>493</v>
      </c>
      <c r="W24" s="530" t="s">
        <v>493</v>
      </c>
      <c r="X24" s="530" t="s">
        <v>493</v>
      </c>
      <c r="Y24" s="530"/>
      <c r="Z24" s="530" t="s">
        <v>493</v>
      </c>
      <c r="AA24" s="532" t="s">
        <v>493</v>
      </c>
      <c r="AB24" s="531"/>
      <c r="AC24" s="530" t="s">
        <v>493</v>
      </c>
      <c r="AD24" s="530" t="s">
        <v>493</v>
      </c>
      <c r="AE24" s="530" t="s">
        <v>493</v>
      </c>
      <c r="AF24" s="530"/>
      <c r="AG24" s="530"/>
      <c r="AH24" s="532" t="s">
        <v>493</v>
      </c>
      <c r="AI24" s="531" t="s">
        <v>493</v>
      </c>
      <c r="AJ24" s="530" t="s">
        <v>493</v>
      </c>
      <c r="AK24" s="530"/>
      <c r="AL24" s="530" t="s">
        <v>493</v>
      </c>
      <c r="AM24" s="530" t="s">
        <v>493</v>
      </c>
      <c r="AN24" s="530"/>
      <c r="AO24" s="532" t="s">
        <v>493</v>
      </c>
      <c r="AP24" s="531" t="s">
        <v>493</v>
      </c>
      <c r="AQ24" s="530" t="s">
        <v>955</v>
      </c>
      <c r="AR24" s="530" t="s">
        <v>493</v>
      </c>
      <c r="AS24" s="530"/>
      <c r="AT24" s="530" t="s">
        <v>493</v>
      </c>
      <c r="AU24" s="530"/>
      <c r="AV24" s="532" t="s">
        <v>493</v>
      </c>
      <c r="AW24" s="531"/>
      <c r="AX24" s="530"/>
      <c r="AY24" s="530"/>
      <c r="AZ24" s="1171"/>
      <c r="BA24" s="1172"/>
      <c r="BB24" s="1201"/>
      <c r="BC24" s="1172"/>
      <c r="BD24" s="1183"/>
      <c r="BE24" s="1184"/>
      <c r="BF24" s="1184"/>
      <c r="BG24" s="1184"/>
      <c r="BH24" s="1185"/>
    </row>
    <row r="25" spans="2:60" ht="20.25" customHeight="1">
      <c r="B25" s="520">
        <f>B22+1</f>
        <v>2</v>
      </c>
      <c r="C25" s="1144"/>
      <c r="D25" s="1145"/>
      <c r="E25" s="1146"/>
      <c r="F25" s="529" t="str">
        <f>C24</f>
        <v>計画作成担当者</v>
      </c>
      <c r="G25" s="528"/>
      <c r="H25" s="1151"/>
      <c r="I25" s="1156"/>
      <c r="J25" s="1157"/>
      <c r="K25" s="1157"/>
      <c r="L25" s="1158"/>
      <c r="M25" s="1165"/>
      <c r="N25" s="1166"/>
      <c r="O25" s="1167"/>
      <c r="P25" s="527" t="s">
        <v>426</v>
      </c>
      <c r="Q25" s="526"/>
      <c r="R25" s="526"/>
      <c r="S25" s="525"/>
      <c r="T25" s="524"/>
      <c r="U25" s="522">
        <f>IF(U24="","",VLOOKUP(U24,'【記載例】シフト記号表（勤務時間帯）'!$D$6:$X$47,21,FALSE))</f>
        <v>7.9999999999999982</v>
      </c>
      <c r="V25" s="521">
        <f>IF(V24="","",VLOOKUP(V24,'【記載例】シフト記号表（勤務時間帯）'!$D$6:$X$47,21,FALSE))</f>
        <v>7.9999999999999982</v>
      </c>
      <c r="W25" s="521">
        <f>IF(W24="","",VLOOKUP(W24,'【記載例】シフト記号表（勤務時間帯）'!$D$6:$X$47,21,FALSE))</f>
        <v>7.9999999999999982</v>
      </c>
      <c r="X25" s="521">
        <f>IF(X24="","",VLOOKUP(X24,'【記載例】シフト記号表（勤務時間帯）'!$D$6:$X$47,21,FALSE))</f>
        <v>7.9999999999999982</v>
      </c>
      <c r="Y25" s="521" t="str">
        <f>IF(Y24="","",VLOOKUP(Y24,'【記載例】シフト記号表（勤務時間帯）'!$D$6:$X$47,21,FALSE))</f>
        <v/>
      </c>
      <c r="Z25" s="521">
        <f>IF(Z24="","",VLOOKUP(Z24,'【記載例】シフト記号表（勤務時間帯）'!$D$6:$X$47,21,FALSE))</f>
        <v>7.9999999999999982</v>
      </c>
      <c r="AA25" s="523">
        <f>IF(AA24="","",VLOOKUP(AA24,'【記載例】シフト記号表（勤務時間帯）'!$D$6:$X$47,21,FALSE))</f>
        <v>7.9999999999999982</v>
      </c>
      <c r="AB25" s="522" t="str">
        <f>IF(AB24="","",VLOOKUP(AB24,'【記載例】シフト記号表（勤務時間帯）'!$D$6:$X$47,21,FALSE))</f>
        <v/>
      </c>
      <c r="AC25" s="521">
        <f>IF(AC24="","",VLOOKUP(AC24,'【記載例】シフト記号表（勤務時間帯）'!$D$6:$X$47,21,FALSE))</f>
        <v>7.9999999999999982</v>
      </c>
      <c r="AD25" s="521">
        <f>IF(AD24="","",VLOOKUP(AD24,'【記載例】シフト記号表（勤務時間帯）'!$D$6:$X$47,21,FALSE))</f>
        <v>7.9999999999999982</v>
      </c>
      <c r="AE25" s="521">
        <f>IF(AE24="","",VLOOKUP(AE24,'【記載例】シフト記号表（勤務時間帯）'!$D$6:$X$47,21,FALSE))</f>
        <v>7.9999999999999982</v>
      </c>
      <c r="AF25" s="521" t="str">
        <f>IF(AF24="","",VLOOKUP(AF24,'【記載例】シフト記号表（勤務時間帯）'!$D$6:$X$47,21,FALSE))</f>
        <v/>
      </c>
      <c r="AG25" s="521" t="str">
        <f>IF(AG24="","",VLOOKUP(AG24,'【記載例】シフト記号表（勤務時間帯）'!$D$6:$X$47,21,FALSE))</f>
        <v/>
      </c>
      <c r="AH25" s="523">
        <f>IF(AH24="","",VLOOKUP(AH24,'【記載例】シフト記号表（勤務時間帯）'!$D$6:$X$47,21,FALSE))</f>
        <v>7.9999999999999982</v>
      </c>
      <c r="AI25" s="522">
        <f>IF(AI24="","",VLOOKUP(AI24,'【記載例】シフト記号表（勤務時間帯）'!$D$6:$X$47,21,FALSE))</f>
        <v>7.9999999999999982</v>
      </c>
      <c r="AJ25" s="521">
        <f>IF(AJ24="","",VLOOKUP(AJ24,'【記載例】シフト記号表（勤務時間帯）'!$D$6:$X$47,21,FALSE))</f>
        <v>7.9999999999999982</v>
      </c>
      <c r="AK25" s="521" t="str">
        <f>IF(AK24="","",VLOOKUP(AK24,'【記載例】シフト記号表（勤務時間帯）'!$D$6:$X$47,21,FALSE))</f>
        <v/>
      </c>
      <c r="AL25" s="521">
        <f>IF(AL24="","",VLOOKUP(AL24,'【記載例】シフト記号表（勤務時間帯）'!$D$6:$X$47,21,FALSE))</f>
        <v>7.9999999999999982</v>
      </c>
      <c r="AM25" s="521">
        <f>IF(AM24="","",VLOOKUP(AM24,'【記載例】シフト記号表（勤務時間帯）'!$D$6:$X$47,21,FALSE))</f>
        <v>7.9999999999999982</v>
      </c>
      <c r="AN25" s="521" t="str">
        <f>IF(AN24="","",VLOOKUP(AN24,'【記載例】シフト記号表（勤務時間帯）'!$D$6:$X$47,21,FALSE))</f>
        <v/>
      </c>
      <c r="AO25" s="523">
        <f>IF(AO24="","",VLOOKUP(AO24,'【記載例】シフト記号表（勤務時間帯）'!$D$6:$X$47,21,FALSE))</f>
        <v>7.9999999999999982</v>
      </c>
      <c r="AP25" s="522">
        <f>IF(AP24="","",VLOOKUP(AP24,'【記載例】シフト記号表（勤務時間帯）'!$D$6:$X$47,21,FALSE))</f>
        <v>7.9999999999999982</v>
      </c>
      <c r="AQ25" s="521">
        <f>IF(AQ24="","",VLOOKUP(AQ24,'【記載例】シフト記号表（勤務時間帯）'!$D$6:$X$47,21,FALSE))</f>
        <v>7.9999999999999982</v>
      </c>
      <c r="AR25" s="521">
        <f>IF(AR24="","",VLOOKUP(AR24,'【記載例】シフト記号表（勤務時間帯）'!$D$6:$X$47,21,FALSE))</f>
        <v>7.9999999999999982</v>
      </c>
      <c r="AS25" s="521" t="str">
        <f>IF(AS24="","",VLOOKUP(AS24,'【記載例】シフト記号表（勤務時間帯）'!$D$6:$X$47,21,FALSE))</f>
        <v/>
      </c>
      <c r="AT25" s="521">
        <f>IF(AT24="","",VLOOKUP(AT24,'【記載例】シフト記号表（勤務時間帯）'!$D$6:$X$47,21,FALSE))</f>
        <v>7.9999999999999982</v>
      </c>
      <c r="AU25" s="521" t="str">
        <f>IF(AU24="","",VLOOKUP(AU24,'【記載例】シフト記号表（勤務時間帯）'!$D$6:$X$47,21,FALSE))</f>
        <v/>
      </c>
      <c r="AV25" s="523">
        <f>IF(AV24="","",VLOOKUP(AV24,'【記載例】シフト記号表（勤務時間帯）'!$D$6:$X$47,21,FALSE))</f>
        <v>7.9999999999999982</v>
      </c>
      <c r="AW25" s="522" t="str">
        <f>IF(AW24="","",VLOOKUP(AW24,'【記載例】シフト記号表（勤務時間帯）'!$D$6:$X$47,21,FALSE))</f>
        <v/>
      </c>
      <c r="AX25" s="521" t="str">
        <f>IF(AX24="","",VLOOKUP(AX24,'【記載例】シフト記号表（勤務時間帯）'!$D$6:$X$47,21,FALSE))</f>
        <v/>
      </c>
      <c r="AY25" s="521" t="str">
        <f>IF(AY24="","",VLOOKUP(AY24,'【記載例】シフト記号表（勤務時間帯）'!$D$6:$X$47,21,FALSE))</f>
        <v/>
      </c>
      <c r="AZ25" s="1192">
        <f>IF($BC$3="４週",SUM(U25:AV25),IF($BC$3="暦月",SUM(U25:AY25),""))</f>
        <v>159.99999999999997</v>
      </c>
      <c r="BA25" s="1193"/>
      <c r="BB25" s="1194">
        <f>IF($BC$3="４週",AZ25/4,IF($BC$3="暦月",(AZ25/($BC$8/7)),""))</f>
        <v>39.999999999999993</v>
      </c>
      <c r="BC25" s="1193"/>
      <c r="BD25" s="1186"/>
      <c r="BE25" s="1187"/>
      <c r="BF25" s="1187"/>
      <c r="BG25" s="1187"/>
      <c r="BH25" s="1188"/>
    </row>
    <row r="26" spans="2:60" ht="20.25" customHeight="1">
      <c r="B26" s="544"/>
      <c r="C26" s="1147"/>
      <c r="D26" s="1148"/>
      <c r="E26" s="1149"/>
      <c r="F26" s="543"/>
      <c r="G26" s="542" t="str">
        <f>C24</f>
        <v>計画作成担当者</v>
      </c>
      <c r="H26" s="1152"/>
      <c r="I26" s="1159"/>
      <c r="J26" s="1160"/>
      <c r="K26" s="1160"/>
      <c r="L26" s="1161"/>
      <c r="M26" s="1168"/>
      <c r="N26" s="1169"/>
      <c r="O26" s="1170"/>
      <c r="P26" s="552" t="s">
        <v>425</v>
      </c>
      <c r="Q26" s="551"/>
      <c r="R26" s="551"/>
      <c r="S26" s="557"/>
      <c r="T26" s="556"/>
      <c r="U26" s="512" t="str">
        <f>IF(U24="","",VLOOKUP(U24,'【記載例】シフト記号表（勤務時間帯）'!$D$6:$Z$47,23,FALSE))</f>
        <v>-</v>
      </c>
      <c r="V26" s="511" t="str">
        <f>IF(V24="","",VLOOKUP(V24,'【記載例】シフト記号表（勤務時間帯）'!$D$6:$Z$47,23,FALSE))</f>
        <v>-</v>
      </c>
      <c r="W26" s="511" t="str">
        <f>IF(W24="","",VLOOKUP(W24,'【記載例】シフト記号表（勤務時間帯）'!$D$6:$Z$47,23,FALSE))</f>
        <v>-</v>
      </c>
      <c r="X26" s="511" t="str">
        <f>IF(X24="","",VLOOKUP(X24,'【記載例】シフト記号表（勤務時間帯）'!$D$6:$Z$47,23,FALSE))</f>
        <v>-</v>
      </c>
      <c r="Y26" s="511" t="str">
        <f>IF(Y24="","",VLOOKUP(Y24,'【記載例】シフト記号表（勤務時間帯）'!$D$6:$Z$47,23,FALSE))</f>
        <v/>
      </c>
      <c r="Z26" s="511" t="str">
        <f>IF(Z24="","",VLOOKUP(Z24,'【記載例】シフト記号表（勤務時間帯）'!$D$6:$Z$47,23,FALSE))</f>
        <v>-</v>
      </c>
      <c r="AA26" s="513" t="str">
        <f>IF(AA24="","",VLOOKUP(AA24,'【記載例】シフト記号表（勤務時間帯）'!$D$6:$Z$47,23,FALSE))</f>
        <v>-</v>
      </c>
      <c r="AB26" s="512" t="str">
        <f>IF(AB24="","",VLOOKUP(AB24,'【記載例】シフト記号表（勤務時間帯）'!$D$6:$Z$47,23,FALSE))</f>
        <v/>
      </c>
      <c r="AC26" s="511" t="str">
        <f>IF(AC24="","",VLOOKUP(AC24,'【記載例】シフト記号表（勤務時間帯）'!$D$6:$Z$47,23,FALSE))</f>
        <v>-</v>
      </c>
      <c r="AD26" s="511" t="str">
        <f>IF(AD24="","",VLOOKUP(AD24,'【記載例】シフト記号表（勤務時間帯）'!$D$6:$Z$47,23,FALSE))</f>
        <v>-</v>
      </c>
      <c r="AE26" s="511" t="str">
        <f>IF(AE24="","",VLOOKUP(AE24,'【記載例】シフト記号表（勤務時間帯）'!$D$6:$Z$47,23,FALSE))</f>
        <v>-</v>
      </c>
      <c r="AF26" s="511" t="str">
        <f>IF(AF24="","",VLOOKUP(AF24,'【記載例】シフト記号表（勤務時間帯）'!$D$6:$Z$47,23,FALSE))</f>
        <v/>
      </c>
      <c r="AG26" s="511" t="str">
        <f>IF(AG24="","",VLOOKUP(AG24,'【記載例】シフト記号表（勤務時間帯）'!$D$6:$Z$47,23,FALSE))</f>
        <v/>
      </c>
      <c r="AH26" s="513" t="str">
        <f>IF(AH24="","",VLOOKUP(AH24,'【記載例】シフト記号表（勤務時間帯）'!$D$6:$Z$47,23,FALSE))</f>
        <v>-</v>
      </c>
      <c r="AI26" s="512" t="str">
        <f>IF(AI24="","",VLOOKUP(AI24,'【記載例】シフト記号表（勤務時間帯）'!$D$6:$Z$47,23,FALSE))</f>
        <v>-</v>
      </c>
      <c r="AJ26" s="511" t="str">
        <f>IF(AJ24="","",VLOOKUP(AJ24,'【記載例】シフト記号表（勤務時間帯）'!$D$6:$Z$47,23,FALSE))</f>
        <v>-</v>
      </c>
      <c r="AK26" s="511" t="str">
        <f>IF(AK24="","",VLOOKUP(AK24,'【記載例】シフト記号表（勤務時間帯）'!$D$6:$Z$47,23,FALSE))</f>
        <v/>
      </c>
      <c r="AL26" s="511" t="str">
        <f>IF(AL24="","",VLOOKUP(AL24,'【記載例】シフト記号表（勤務時間帯）'!$D$6:$Z$47,23,FALSE))</f>
        <v>-</v>
      </c>
      <c r="AM26" s="511" t="str">
        <f>IF(AM24="","",VLOOKUP(AM24,'【記載例】シフト記号表（勤務時間帯）'!$D$6:$Z$47,23,FALSE))</f>
        <v>-</v>
      </c>
      <c r="AN26" s="511" t="str">
        <f>IF(AN24="","",VLOOKUP(AN24,'【記載例】シフト記号表（勤務時間帯）'!$D$6:$Z$47,23,FALSE))</f>
        <v/>
      </c>
      <c r="AO26" s="513" t="str">
        <f>IF(AO24="","",VLOOKUP(AO24,'【記載例】シフト記号表（勤務時間帯）'!$D$6:$Z$47,23,FALSE))</f>
        <v>-</v>
      </c>
      <c r="AP26" s="512" t="str">
        <f>IF(AP24="","",VLOOKUP(AP24,'【記載例】シフト記号表（勤務時間帯）'!$D$6:$Z$47,23,FALSE))</f>
        <v>-</v>
      </c>
      <c r="AQ26" s="511" t="str">
        <f>IF(AQ24="","",VLOOKUP(AQ24,'【記載例】シフト記号表（勤務時間帯）'!$D$6:$Z$47,23,FALSE))</f>
        <v>-</v>
      </c>
      <c r="AR26" s="511" t="str">
        <f>IF(AR24="","",VLOOKUP(AR24,'【記載例】シフト記号表（勤務時間帯）'!$D$6:$Z$47,23,FALSE))</f>
        <v>-</v>
      </c>
      <c r="AS26" s="511" t="str">
        <f>IF(AS24="","",VLOOKUP(AS24,'【記載例】シフト記号表（勤務時間帯）'!$D$6:$Z$47,23,FALSE))</f>
        <v/>
      </c>
      <c r="AT26" s="511" t="str">
        <f>IF(AT24="","",VLOOKUP(AT24,'【記載例】シフト記号表（勤務時間帯）'!$D$6:$Z$47,23,FALSE))</f>
        <v>-</v>
      </c>
      <c r="AU26" s="511" t="str">
        <f>IF(AU24="","",VLOOKUP(AU24,'【記載例】シフト記号表（勤務時間帯）'!$D$6:$Z$47,23,FALSE))</f>
        <v/>
      </c>
      <c r="AV26" s="513" t="str">
        <f>IF(AV24="","",VLOOKUP(AV24,'【記載例】シフト記号表（勤務時間帯）'!$D$6:$Z$47,23,FALSE))</f>
        <v>-</v>
      </c>
      <c r="AW26" s="512" t="str">
        <f>IF(AW24="","",VLOOKUP(AW24,'【記載例】シフト記号表（勤務時間帯）'!$D$6:$Z$47,23,FALSE))</f>
        <v/>
      </c>
      <c r="AX26" s="511" t="str">
        <f>IF(AX24="","",VLOOKUP(AX24,'【記載例】シフト記号表（勤務時間帯）'!$D$6:$Z$47,23,FALSE))</f>
        <v/>
      </c>
      <c r="AY26" s="511" t="str">
        <f>IF(AY24="","",VLOOKUP(AY24,'【記載例】シフト記号表（勤務時間帯）'!$D$6:$Z$47,23,FALSE))</f>
        <v/>
      </c>
      <c r="AZ26" s="1195">
        <f>IF($BC$3="４週",SUM(U26:AV26),IF($BC$3="暦月",SUM(U26:AY26),""))</f>
        <v>0</v>
      </c>
      <c r="BA26" s="1196"/>
      <c r="BB26" s="1197">
        <f>IF($BC$3="４週",AZ26/4,IF($BC$3="暦月",(AZ26/($BC$8/7)),""))</f>
        <v>0</v>
      </c>
      <c r="BC26" s="1196"/>
      <c r="BD26" s="1189"/>
      <c r="BE26" s="1190"/>
      <c r="BF26" s="1190"/>
      <c r="BG26" s="1190"/>
      <c r="BH26" s="1191"/>
    </row>
    <row r="27" spans="2:60" ht="20.25" customHeight="1">
      <c r="B27" s="537"/>
      <c r="C27" s="1141" t="s">
        <v>509</v>
      </c>
      <c r="D27" s="1142"/>
      <c r="E27" s="1143"/>
      <c r="F27" s="529"/>
      <c r="G27" s="528"/>
      <c r="H27" s="1205" t="s">
        <v>513</v>
      </c>
      <c r="I27" s="1153" t="s">
        <v>511</v>
      </c>
      <c r="J27" s="1154"/>
      <c r="K27" s="1154"/>
      <c r="L27" s="1155"/>
      <c r="M27" s="1162" t="s">
        <v>520</v>
      </c>
      <c r="N27" s="1163"/>
      <c r="O27" s="1164"/>
      <c r="P27" s="548" t="s">
        <v>427</v>
      </c>
      <c r="Q27" s="555"/>
      <c r="R27" s="555"/>
      <c r="S27" s="554"/>
      <c r="T27" s="553"/>
      <c r="U27" s="531" t="s">
        <v>488</v>
      </c>
      <c r="V27" s="530" t="s">
        <v>487</v>
      </c>
      <c r="W27" s="530"/>
      <c r="X27" s="530" t="s">
        <v>496</v>
      </c>
      <c r="Y27" s="530" t="s">
        <v>494</v>
      </c>
      <c r="Z27" s="530"/>
      <c r="AA27" s="532" t="s">
        <v>496</v>
      </c>
      <c r="AB27" s="531" t="s">
        <v>488</v>
      </c>
      <c r="AC27" s="530" t="s">
        <v>487</v>
      </c>
      <c r="AD27" s="530" t="s">
        <v>494</v>
      </c>
      <c r="AE27" s="530"/>
      <c r="AF27" s="530" t="s">
        <v>496</v>
      </c>
      <c r="AG27" s="530" t="s">
        <v>494</v>
      </c>
      <c r="AH27" s="532"/>
      <c r="AI27" s="531" t="s">
        <v>494</v>
      </c>
      <c r="AJ27" s="530" t="s">
        <v>488</v>
      </c>
      <c r="AK27" s="530" t="s">
        <v>487</v>
      </c>
      <c r="AL27" s="530"/>
      <c r="AM27" s="530"/>
      <c r="AN27" s="530" t="s">
        <v>488</v>
      </c>
      <c r="AO27" s="532" t="s">
        <v>487</v>
      </c>
      <c r="AP27" s="531"/>
      <c r="AQ27" s="530" t="s">
        <v>496</v>
      </c>
      <c r="AR27" s="530" t="s">
        <v>494</v>
      </c>
      <c r="AS27" s="530" t="s">
        <v>488</v>
      </c>
      <c r="AT27" s="530" t="s">
        <v>487</v>
      </c>
      <c r="AU27" s="530"/>
      <c r="AV27" s="532" t="s">
        <v>496</v>
      </c>
      <c r="AW27" s="531"/>
      <c r="AX27" s="530"/>
      <c r="AY27" s="530"/>
      <c r="AZ27" s="1171"/>
      <c r="BA27" s="1172"/>
      <c r="BB27" s="1201"/>
      <c r="BC27" s="1172"/>
      <c r="BD27" s="1183"/>
      <c r="BE27" s="1184"/>
      <c r="BF27" s="1184"/>
      <c r="BG27" s="1184"/>
      <c r="BH27" s="1185"/>
    </row>
    <row r="28" spans="2:60" ht="20.25" customHeight="1">
      <c r="B28" s="520">
        <f>B25+1</f>
        <v>3</v>
      </c>
      <c r="C28" s="1144"/>
      <c r="D28" s="1145"/>
      <c r="E28" s="1146"/>
      <c r="F28" s="529" t="str">
        <f>C27</f>
        <v>介護従業者</v>
      </c>
      <c r="G28" s="528"/>
      <c r="H28" s="1151"/>
      <c r="I28" s="1156"/>
      <c r="J28" s="1157"/>
      <c r="K28" s="1157"/>
      <c r="L28" s="1158"/>
      <c r="M28" s="1165"/>
      <c r="N28" s="1166"/>
      <c r="O28" s="1167"/>
      <c r="P28" s="527" t="s">
        <v>426</v>
      </c>
      <c r="Q28" s="526"/>
      <c r="R28" s="526"/>
      <c r="S28" s="525"/>
      <c r="T28" s="524"/>
      <c r="U28" s="522">
        <f>IF(U27="","",VLOOKUP(U27,'【記載例】シフト記号表（勤務時間帯）'!$D$6:$X$47,21,FALSE))</f>
        <v>3</v>
      </c>
      <c r="V28" s="521">
        <f>IF(V27="","",VLOOKUP(V27,'【記載例】シフト記号表（勤務時間帯）'!$D$6:$X$47,21,FALSE))</f>
        <v>3</v>
      </c>
      <c r="W28" s="521" t="str">
        <f>IF(W27="","",VLOOKUP(W27,'【記載例】シフト記号表（勤務時間帯）'!$D$6:$X$47,21,FALSE))</f>
        <v/>
      </c>
      <c r="X28" s="521">
        <f>IF(X27="","",VLOOKUP(X27,'【記載例】シフト記号表（勤務時間帯）'!$D$6:$X$47,21,FALSE))</f>
        <v>7.9999999999999982</v>
      </c>
      <c r="Y28" s="521">
        <f>IF(Y27="","",VLOOKUP(Y27,'【記載例】シフト記号表（勤務時間帯）'!$D$6:$X$47,21,FALSE))</f>
        <v>8</v>
      </c>
      <c r="Z28" s="521" t="str">
        <f>IF(Z27="","",VLOOKUP(Z27,'【記載例】シフト記号表（勤務時間帯）'!$D$6:$X$47,21,FALSE))</f>
        <v/>
      </c>
      <c r="AA28" s="523">
        <f>IF(AA27="","",VLOOKUP(AA27,'【記載例】シフト記号表（勤務時間帯）'!$D$6:$X$47,21,FALSE))</f>
        <v>7.9999999999999982</v>
      </c>
      <c r="AB28" s="522">
        <f>IF(AB27="","",VLOOKUP(AB27,'【記載例】シフト記号表（勤務時間帯）'!$D$6:$X$47,21,FALSE))</f>
        <v>3</v>
      </c>
      <c r="AC28" s="521">
        <f>IF(AC27="","",VLOOKUP(AC27,'【記載例】シフト記号表（勤務時間帯）'!$D$6:$X$47,21,FALSE))</f>
        <v>3</v>
      </c>
      <c r="AD28" s="521">
        <f>IF(AD27="","",VLOOKUP(AD27,'【記載例】シフト記号表（勤務時間帯）'!$D$6:$X$47,21,FALSE))</f>
        <v>8</v>
      </c>
      <c r="AE28" s="521" t="str">
        <f>IF(AE27="","",VLOOKUP(AE27,'【記載例】シフト記号表（勤務時間帯）'!$D$6:$X$47,21,FALSE))</f>
        <v/>
      </c>
      <c r="AF28" s="521">
        <f>IF(AF27="","",VLOOKUP(AF27,'【記載例】シフト記号表（勤務時間帯）'!$D$6:$X$47,21,FALSE))</f>
        <v>7.9999999999999982</v>
      </c>
      <c r="AG28" s="521">
        <f>IF(AG27="","",VLOOKUP(AG27,'【記載例】シフト記号表（勤務時間帯）'!$D$6:$X$47,21,FALSE))</f>
        <v>8</v>
      </c>
      <c r="AH28" s="523" t="str">
        <f>IF(AH27="","",VLOOKUP(AH27,'【記載例】シフト記号表（勤務時間帯）'!$D$6:$X$47,21,FALSE))</f>
        <v/>
      </c>
      <c r="AI28" s="522">
        <f>IF(AI27="","",VLOOKUP(AI27,'【記載例】シフト記号表（勤務時間帯）'!$D$6:$X$47,21,FALSE))</f>
        <v>8</v>
      </c>
      <c r="AJ28" s="521">
        <f>IF(AJ27="","",VLOOKUP(AJ27,'【記載例】シフト記号表（勤務時間帯）'!$D$6:$X$47,21,FALSE))</f>
        <v>3</v>
      </c>
      <c r="AK28" s="521">
        <f>IF(AK27="","",VLOOKUP(AK27,'【記載例】シフト記号表（勤務時間帯）'!$D$6:$X$47,21,FALSE))</f>
        <v>3</v>
      </c>
      <c r="AL28" s="521" t="str">
        <f>IF(AL27="","",VLOOKUP(AL27,'【記載例】シフト記号表（勤務時間帯）'!$D$6:$X$47,21,FALSE))</f>
        <v/>
      </c>
      <c r="AM28" s="521" t="str">
        <f>IF(AM27="","",VLOOKUP(AM27,'【記載例】シフト記号表（勤務時間帯）'!$D$6:$X$47,21,FALSE))</f>
        <v/>
      </c>
      <c r="AN28" s="521">
        <f>IF(AN27="","",VLOOKUP(AN27,'【記載例】シフト記号表（勤務時間帯）'!$D$6:$X$47,21,FALSE))</f>
        <v>3</v>
      </c>
      <c r="AO28" s="523">
        <f>IF(AO27="","",VLOOKUP(AO27,'【記載例】シフト記号表（勤務時間帯）'!$D$6:$X$47,21,FALSE))</f>
        <v>3</v>
      </c>
      <c r="AP28" s="522" t="str">
        <f>IF(AP27="","",VLOOKUP(AP27,'【記載例】シフト記号表（勤務時間帯）'!$D$6:$X$47,21,FALSE))</f>
        <v/>
      </c>
      <c r="AQ28" s="521">
        <f>IF(AQ27="","",VLOOKUP(AQ27,'【記載例】シフト記号表（勤務時間帯）'!$D$6:$X$47,21,FALSE))</f>
        <v>7.9999999999999982</v>
      </c>
      <c r="AR28" s="521">
        <f>IF(AR27="","",VLOOKUP(AR27,'【記載例】シフト記号表（勤務時間帯）'!$D$6:$X$47,21,FALSE))</f>
        <v>8</v>
      </c>
      <c r="AS28" s="521">
        <f>IF(AS27="","",VLOOKUP(AS27,'【記載例】シフト記号表（勤務時間帯）'!$D$6:$X$47,21,FALSE))</f>
        <v>3</v>
      </c>
      <c r="AT28" s="521">
        <f>IF(AT27="","",VLOOKUP(AT27,'【記載例】シフト記号表（勤務時間帯）'!$D$6:$X$47,21,FALSE))</f>
        <v>3</v>
      </c>
      <c r="AU28" s="521" t="str">
        <f>IF(AU27="","",VLOOKUP(AU27,'【記載例】シフト記号表（勤務時間帯）'!$D$6:$X$47,21,FALSE))</f>
        <v/>
      </c>
      <c r="AV28" s="523">
        <f>IF(AV27="","",VLOOKUP(AV27,'【記載例】シフト記号表（勤務時間帯）'!$D$6:$X$47,21,FALSE))</f>
        <v>7.9999999999999982</v>
      </c>
      <c r="AW28" s="522" t="str">
        <f>IF(AW27="","",VLOOKUP(AW27,'【記載例】シフト記号表（勤務時間帯）'!$D$6:$X$47,21,FALSE))</f>
        <v/>
      </c>
      <c r="AX28" s="521" t="str">
        <f>IF(AX27="","",VLOOKUP(AX27,'【記載例】シフト記号表（勤務時間帯）'!$D$6:$X$47,21,FALSE))</f>
        <v/>
      </c>
      <c r="AY28" s="521" t="str">
        <f>IF(AY27="","",VLOOKUP(AY27,'【記載例】シフト記号表（勤務時間帯）'!$D$6:$X$47,21,FALSE))</f>
        <v/>
      </c>
      <c r="AZ28" s="1192">
        <f>IF($BC$3="４週",SUM(U28:AV28),IF($BC$3="暦月",SUM(U28:AY28),""))</f>
        <v>110</v>
      </c>
      <c r="BA28" s="1193"/>
      <c r="BB28" s="1194">
        <f>IF($BC$3="４週",AZ28/4,IF($BC$3="暦月",(AZ28/($BC$8/7)),""))</f>
        <v>27.5</v>
      </c>
      <c r="BC28" s="1193"/>
      <c r="BD28" s="1186"/>
      <c r="BE28" s="1187"/>
      <c r="BF28" s="1187"/>
      <c r="BG28" s="1187"/>
      <c r="BH28" s="1188"/>
    </row>
    <row r="29" spans="2:60" ht="20.25" customHeight="1">
      <c r="B29" s="544"/>
      <c r="C29" s="1147"/>
      <c r="D29" s="1148"/>
      <c r="E29" s="1149"/>
      <c r="F29" s="543"/>
      <c r="G29" s="542" t="str">
        <f>C27</f>
        <v>介護従業者</v>
      </c>
      <c r="H29" s="1152"/>
      <c r="I29" s="1159"/>
      <c r="J29" s="1160"/>
      <c r="K29" s="1160"/>
      <c r="L29" s="1161"/>
      <c r="M29" s="1168"/>
      <c r="N29" s="1169"/>
      <c r="O29" s="1170"/>
      <c r="P29" s="552" t="s">
        <v>425</v>
      </c>
      <c r="Q29" s="547"/>
      <c r="R29" s="547"/>
      <c r="S29" s="546"/>
      <c r="T29" s="559"/>
      <c r="U29" s="512">
        <f>IF(U27="","",VLOOKUP(U27,'【記載例】シフト記号表（勤務時間帯）'!$D$6:$Z$47,23,FALSE))</f>
        <v>3.9999999999999991</v>
      </c>
      <c r="V29" s="511">
        <f>IF(V27="","",VLOOKUP(V27,'【記載例】シフト記号表（勤務時間帯）'!$D$6:$Z$47,23,FALSE))</f>
        <v>6</v>
      </c>
      <c r="W29" s="511" t="str">
        <f>IF(W27="","",VLOOKUP(W27,'【記載例】シフト記号表（勤務時間帯）'!$D$6:$Z$47,23,FALSE))</f>
        <v/>
      </c>
      <c r="X29" s="511" t="str">
        <f>IF(X27="","",VLOOKUP(X27,'【記載例】シフト記号表（勤務時間帯）'!$D$6:$Z$47,23,FALSE))</f>
        <v>-</v>
      </c>
      <c r="Y29" s="511" t="str">
        <f>IF(Y27="","",VLOOKUP(Y27,'【記載例】シフト記号表（勤務時間帯）'!$D$6:$Z$47,23,FALSE))</f>
        <v>-</v>
      </c>
      <c r="Z29" s="511" t="str">
        <f>IF(Z27="","",VLOOKUP(Z27,'【記載例】シフト記号表（勤務時間帯）'!$D$6:$Z$47,23,FALSE))</f>
        <v/>
      </c>
      <c r="AA29" s="513" t="str">
        <f>IF(AA27="","",VLOOKUP(AA27,'【記載例】シフト記号表（勤務時間帯）'!$D$6:$Z$47,23,FALSE))</f>
        <v>-</v>
      </c>
      <c r="AB29" s="512">
        <f>IF(AB27="","",VLOOKUP(AB27,'【記載例】シフト記号表（勤務時間帯）'!$D$6:$Z$47,23,FALSE))</f>
        <v>3.9999999999999991</v>
      </c>
      <c r="AC29" s="511">
        <f>IF(AC27="","",VLOOKUP(AC27,'【記載例】シフト記号表（勤務時間帯）'!$D$6:$Z$47,23,FALSE))</f>
        <v>6</v>
      </c>
      <c r="AD29" s="511" t="str">
        <f>IF(AD27="","",VLOOKUP(AD27,'【記載例】シフト記号表（勤務時間帯）'!$D$6:$Z$47,23,FALSE))</f>
        <v>-</v>
      </c>
      <c r="AE29" s="511" t="str">
        <f>IF(AE27="","",VLOOKUP(AE27,'【記載例】シフト記号表（勤務時間帯）'!$D$6:$Z$47,23,FALSE))</f>
        <v/>
      </c>
      <c r="AF29" s="511" t="str">
        <f>IF(AF27="","",VLOOKUP(AF27,'【記載例】シフト記号表（勤務時間帯）'!$D$6:$Z$47,23,FALSE))</f>
        <v>-</v>
      </c>
      <c r="AG29" s="511" t="str">
        <f>IF(AG27="","",VLOOKUP(AG27,'【記載例】シフト記号表（勤務時間帯）'!$D$6:$Z$47,23,FALSE))</f>
        <v>-</v>
      </c>
      <c r="AH29" s="513" t="str">
        <f>IF(AH27="","",VLOOKUP(AH27,'【記載例】シフト記号表（勤務時間帯）'!$D$6:$Z$47,23,FALSE))</f>
        <v/>
      </c>
      <c r="AI29" s="512" t="str">
        <f>IF(AI27="","",VLOOKUP(AI27,'【記載例】シフト記号表（勤務時間帯）'!$D$6:$Z$47,23,FALSE))</f>
        <v>-</v>
      </c>
      <c r="AJ29" s="511">
        <f>IF(AJ27="","",VLOOKUP(AJ27,'【記載例】シフト記号表（勤務時間帯）'!$D$6:$Z$47,23,FALSE))</f>
        <v>3.9999999999999991</v>
      </c>
      <c r="AK29" s="511">
        <f>IF(AK27="","",VLOOKUP(AK27,'【記載例】シフト記号表（勤務時間帯）'!$D$6:$Z$47,23,FALSE))</f>
        <v>6</v>
      </c>
      <c r="AL29" s="511" t="str">
        <f>IF(AL27="","",VLOOKUP(AL27,'【記載例】シフト記号表（勤務時間帯）'!$D$6:$Z$47,23,FALSE))</f>
        <v/>
      </c>
      <c r="AM29" s="511" t="str">
        <f>IF(AM27="","",VLOOKUP(AM27,'【記載例】シフト記号表（勤務時間帯）'!$D$6:$Z$47,23,FALSE))</f>
        <v/>
      </c>
      <c r="AN29" s="511">
        <f>IF(AN27="","",VLOOKUP(AN27,'【記載例】シフト記号表（勤務時間帯）'!$D$6:$Z$47,23,FALSE))</f>
        <v>3.9999999999999991</v>
      </c>
      <c r="AO29" s="513">
        <f>IF(AO27="","",VLOOKUP(AO27,'【記載例】シフト記号表（勤務時間帯）'!$D$6:$Z$47,23,FALSE))</f>
        <v>6</v>
      </c>
      <c r="AP29" s="512" t="str">
        <f>IF(AP27="","",VLOOKUP(AP27,'【記載例】シフト記号表（勤務時間帯）'!$D$6:$Z$47,23,FALSE))</f>
        <v/>
      </c>
      <c r="AQ29" s="511" t="str">
        <f>IF(AQ27="","",VLOOKUP(AQ27,'【記載例】シフト記号表（勤務時間帯）'!$D$6:$Z$47,23,FALSE))</f>
        <v>-</v>
      </c>
      <c r="AR29" s="511" t="str">
        <f>IF(AR27="","",VLOOKUP(AR27,'【記載例】シフト記号表（勤務時間帯）'!$D$6:$Z$47,23,FALSE))</f>
        <v>-</v>
      </c>
      <c r="AS29" s="511">
        <f>IF(AS27="","",VLOOKUP(AS27,'【記載例】シフト記号表（勤務時間帯）'!$D$6:$Z$47,23,FALSE))</f>
        <v>3.9999999999999991</v>
      </c>
      <c r="AT29" s="511">
        <f>IF(AT27="","",VLOOKUP(AT27,'【記載例】シフト記号表（勤務時間帯）'!$D$6:$Z$47,23,FALSE))</f>
        <v>6</v>
      </c>
      <c r="AU29" s="511" t="str">
        <f>IF(AU27="","",VLOOKUP(AU27,'【記載例】シフト記号表（勤務時間帯）'!$D$6:$Z$47,23,FALSE))</f>
        <v/>
      </c>
      <c r="AV29" s="513" t="str">
        <f>IF(AV27="","",VLOOKUP(AV27,'【記載例】シフト記号表（勤務時間帯）'!$D$6:$Z$47,23,FALSE))</f>
        <v>-</v>
      </c>
      <c r="AW29" s="512" t="str">
        <f>IF(AW27="","",VLOOKUP(AW27,'【記載例】シフト記号表（勤務時間帯）'!$D$6:$Z$47,23,FALSE))</f>
        <v/>
      </c>
      <c r="AX29" s="511" t="str">
        <f>IF(AX27="","",VLOOKUP(AX27,'【記載例】シフト記号表（勤務時間帯）'!$D$6:$Z$47,23,FALSE))</f>
        <v/>
      </c>
      <c r="AY29" s="511" t="str">
        <f>IF(AY27="","",VLOOKUP(AY27,'【記載例】シフト記号表（勤務時間帯）'!$D$6:$Z$47,23,FALSE))</f>
        <v/>
      </c>
      <c r="AZ29" s="1195">
        <f>IF($BC$3="４週",SUM(U29:AV29),IF($BC$3="暦月",SUM(U29:AY29),""))</f>
        <v>50</v>
      </c>
      <c r="BA29" s="1196"/>
      <c r="BB29" s="1197">
        <f>IF($BC$3="４週",AZ29/4,IF($BC$3="暦月",(AZ29/($BC$8/7)),""))</f>
        <v>12.5</v>
      </c>
      <c r="BC29" s="1196"/>
      <c r="BD29" s="1189"/>
      <c r="BE29" s="1190"/>
      <c r="BF29" s="1190"/>
      <c r="BG29" s="1190"/>
      <c r="BH29" s="1191"/>
    </row>
    <row r="30" spans="2:60" ht="20.25" customHeight="1">
      <c r="B30" s="537"/>
      <c r="C30" s="1141" t="s">
        <v>509</v>
      </c>
      <c r="D30" s="1142"/>
      <c r="E30" s="1143"/>
      <c r="F30" s="529"/>
      <c r="G30" s="528"/>
      <c r="H30" s="1205" t="s">
        <v>513</v>
      </c>
      <c r="I30" s="1153" t="s">
        <v>514</v>
      </c>
      <c r="J30" s="1154"/>
      <c r="K30" s="1154"/>
      <c r="L30" s="1155"/>
      <c r="M30" s="1162" t="s">
        <v>519</v>
      </c>
      <c r="N30" s="1163"/>
      <c r="O30" s="1164"/>
      <c r="P30" s="548" t="s">
        <v>427</v>
      </c>
      <c r="Q30" s="555"/>
      <c r="R30" s="555"/>
      <c r="S30" s="554"/>
      <c r="T30" s="553"/>
      <c r="U30" s="531"/>
      <c r="V30" s="530" t="s">
        <v>956</v>
      </c>
      <c r="W30" s="530" t="s">
        <v>957</v>
      </c>
      <c r="X30" s="530" t="s">
        <v>496</v>
      </c>
      <c r="Y30" s="530"/>
      <c r="Z30" s="530" t="s">
        <v>956</v>
      </c>
      <c r="AA30" s="532" t="s">
        <v>957</v>
      </c>
      <c r="AB30" s="531"/>
      <c r="AC30" s="530" t="s">
        <v>958</v>
      </c>
      <c r="AD30" s="530" t="s">
        <v>956</v>
      </c>
      <c r="AE30" s="530" t="s">
        <v>957</v>
      </c>
      <c r="AF30" s="530"/>
      <c r="AG30" s="530" t="s">
        <v>959</v>
      </c>
      <c r="AH30" s="532" t="s">
        <v>958</v>
      </c>
      <c r="AI30" s="531"/>
      <c r="AJ30" s="530" t="s">
        <v>958</v>
      </c>
      <c r="AK30" s="530" t="s">
        <v>954</v>
      </c>
      <c r="AL30" s="530" t="s">
        <v>956</v>
      </c>
      <c r="AM30" s="530" t="s">
        <v>957</v>
      </c>
      <c r="AN30" s="530"/>
      <c r="AO30" s="532" t="s">
        <v>958</v>
      </c>
      <c r="AP30" s="531" t="s">
        <v>959</v>
      </c>
      <c r="AQ30" s="530" t="s">
        <v>954</v>
      </c>
      <c r="AR30" s="530" t="s">
        <v>956</v>
      </c>
      <c r="AS30" s="530" t="s">
        <v>957</v>
      </c>
      <c r="AT30" s="530"/>
      <c r="AU30" s="530"/>
      <c r="AV30" s="532" t="s">
        <v>958</v>
      </c>
      <c r="AW30" s="531"/>
      <c r="AX30" s="530"/>
      <c r="AY30" s="530"/>
      <c r="AZ30" s="1171"/>
      <c r="BA30" s="1172"/>
      <c r="BB30" s="1201"/>
      <c r="BC30" s="1172"/>
      <c r="BD30" s="1183"/>
      <c r="BE30" s="1184"/>
      <c r="BF30" s="1184"/>
      <c r="BG30" s="1184"/>
      <c r="BH30" s="1185"/>
    </row>
    <row r="31" spans="2:60" ht="20.25" customHeight="1">
      <c r="B31" s="520">
        <f>B28+1</f>
        <v>4</v>
      </c>
      <c r="C31" s="1144"/>
      <c r="D31" s="1145"/>
      <c r="E31" s="1146"/>
      <c r="F31" s="529" t="str">
        <f>C30</f>
        <v>介護従業者</v>
      </c>
      <c r="G31" s="528"/>
      <c r="H31" s="1151"/>
      <c r="I31" s="1156"/>
      <c r="J31" s="1157"/>
      <c r="K31" s="1157"/>
      <c r="L31" s="1158"/>
      <c r="M31" s="1165"/>
      <c r="N31" s="1166"/>
      <c r="O31" s="1167"/>
      <c r="P31" s="527" t="s">
        <v>426</v>
      </c>
      <c r="Q31" s="526"/>
      <c r="R31" s="526"/>
      <c r="S31" s="525"/>
      <c r="T31" s="524"/>
      <c r="U31" s="522" t="str">
        <f>IF(U30="","",VLOOKUP(U30,'【記載例】シフト記号表（勤務時間帯）'!$D$6:$X$47,21,FALSE))</f>
        <v/>
      </c>
      <c r="V31" s="521">
        <f>IF(V30="","",VLOOKUP(V30,'【記載例】シフト記号表（勤務時間帯）'!$D$6:$X$47,21,FALSE))</f>
        <v>3</v>
      </c>
      <c r="W31" s="521">
        <f>IF(W30="","",VLOOKUP(W30,'【記載例】シフト記号表（勤務時間帯）'!$D$6:$X$47,21,FALSE))</f>
        <v>3</v>
      </c>
      <c r="X31" s="521">
        <f>IF(X30="","",VLOOKUP(X30,'【記載例】シフト記号表（勤務時間帯）'!$D$6:$X$47,21,FALSE))</f>
        <v>7.9999999999999982</v>
      </c>
      <c r="Y31" s="521" t="str">
        <f>IF(Y30="","",VLOOKUP(Y30,'【記載例】シフト記号表（勤務時間帯）'!$D$6:$X$47,21,FALSE))</f>
        <v/>
      </c>
      <c r="Z31" s="521">
        <f>IF(Z30="","",VLOOKUP(Z30,'【記載例】シフト記号表（勤務時間帯）'!$D$6:$X$47,21,FALSE))</f>
        <v>3</v>
      </c>
      <c r="AA31" s="523">
        <f>IF(AA30="","",VLOOKUP(AA30,'【記載例】シフト記号表（勤務時間帯）'!$D$6:$X$47,21,FALSE))</f>
        <v>3</v>
      </c>
      <c r="AB31" s="522" t="str">
        <f>IF(AB30="","",VLOOKUP(AB30,'【記載例】シフト記号表（勤務時間帯）'!$D$6:$X$47,21,FALSE))</f>
        <v/>
      </c>
      <c r="AC31" s="521">
        <f>IF(AC30="","",VLOOKUP(AC30,'【記載例】シフト記号表（勤務時間帯）'!$D$6:$X$47,21,FALSE))</f>
        <v>7.9999999999999982</v>
      </c>
      <c r="AD31" s="521">
        <f>IF(AD30="","",VLOOKUP(AD30,'【記載例】シフト記号表（勤務時間帯）'!$D$6:$X$47,21,FALSE))</f>
        <v>3</v>
      </c>
      <c r="AE31" s="521">
        <f>IF(AE30="","",VLOOKUP(AE30,'【記載例】シフト記号表（勤務時間帯）'!$D$6:$X$47,21,FALSE))</f>
        <v>3</v>
      </c>
      <c r="AF31" s="521" t="str">
        <f>IF(AF30="","",VLOOKUP(AF30,'【記載例】シフト記号表（勤務時間帯）'!$D$6:$X$47,21,FALSE))</f>
        <v/>
      </c>
      <c r="AG31" s="521">
        <f>IF(AG30="","",VLOOKUP(AG30,'【記載例】シフト記号表（勤務時間帯）'!$D$6:$X$47,21,FALSE))</f>
        <v>8</v>
      </c>
      <c r="AH31" s="523">
        <f>IF(AH30="","",VLOOKUP(AH30,'【記載例】シフト記号表（勤務時間帯）'!$D$6:$X$47,21,FALSE))</f>
        <v>7.9999999999999982</v>
      </c>
      <c r="AI31" s="522" t="str">
        <f>IF(AI30="","",VLOOKUP(AI30,'【記載例】シフト記号表（勤務時間帯）'!$D$6:$X$47,21,FALSE))</f>
        <v/>
      </c>
      <c r="AJ31" s="521">
        <f>IF(AJ30="","",VLOOKUP(AJ30,'【記載例】シフト記号表（勤務時間帯）'!$D$6:$X$47,21,FALSE))</f>
        <v>7.9999999999999982</v>
      </c>
      <c r="AK31" s="521">
        <f>IF(AK30="","",VLOOKUP(AK30,'【記載例】シフト記号表（勤務時間帯）'!$D$6:$X$47,21,FALSE))</f>
        <v>8</v>
      </c>
      <c r="AL31" s="521">
        <f>IF(AL30="","",VLOOKUP(AL30,'【記載例】シフト記号表（勤務時間帯）'!$D$6:$X$47,21,FALSE))</f>
        <v>3</v>
      </c>
      <c r="AM31" s="521">
        <f>IF(AM30="","",VLOOKUP(AM30,'【記載例】シフト記号表（勤務時間帯）'!$D$6:$X$47,21,FALSE))</f>
        <v>3</v>
      </c>
      <c r="AN31" s="521" t="str">
        <f>IF(AN30="","",VLOOKUP(AN30,'【記載例】シフト記号表（勤務時間帯）'!$D$6:$X$47,21,FALSE))</f>
        <v/>
      </c>
      <c r="AO31" s="523">
        <f>IF(AO30="","",VLOOKUP(AO30,'【記載例】シフト記号表（勤務時間帯）'!$D$6:$X$47,21,FALSE))</f>
        <v>7.9999999999999982</v>
      </c>
      <c r="AP31" s="522">
        <f>IF(AP30="","",VLOOKUP(AP30,'【記載例】シフト記号表（勤務時間帯）'!$D$6:$X$47,21,FALSE))</f>
        <v>8</v>
      </c>
      <c r="AQ31" s="521">
        <f>IF(AQ30="","",VLOOKUP(AQ30,'【記載例】シフト記号表（勤務時間帯）'!$D$6:$X$47,21,FALSE))</f>
        <v>8</v>
      </c>
      <c r="AR31" s="521">
        <f>IF(AR30="","",VLOOKUP(AR30,'【記載例】シフト記号表（勤務時間帯）'!$D$6:$X$47,21,FALSE))</f>
        <v>3</v>
      </c>
      <c r="AS31" s="521">
        <f>IF(AS30="","",VLOOKUP(AS30,'【記載例】シフト記号表（勤務時間帯）'!$D$6:$X$47,21,FALSE))</f>
        <v>3</v>
      </c>
      <c r="AT31" s="521" t="str">
        <f>IF(AT30="","",VLOOKUP(AT30,'【記載例】シフト記号表（勤務時間帯）'!$D$6:$X$47,21,FALSE))</f>
        <v/>
      </c>
      <c r="AU31" s="521" t="str">
        <f>IF(AU30="","",VLOOKUP(AU30,'【記載例】シフト記号表（勤務時間帯）'!$D$6:$X$47,21,FALSE))</f>
        <v/>
      </c>
      <c r="AV31" s="523">
        <f>IF(AV30="","",VLOOKUP(AV30,'【記載例】シフト記号表（勤務時間帯）'!$D$6:$X$47,21,FALSE))</f>
        <v>7.9999999999999982</v>
      </c>
      <c r="AW31" s="522" t="str">
        <f>IF(AW30="","",VLOOKUP(AW30,'【記載例】シフト記号表（勤務時間帯）'!$D$6:$X$47,21,FALSE))</f>
        <v/>
      </c>
      <c r="AX31" s="521" t="str">
        <f>IF(AX30="","",VLOOKUP(AX30,'【記載例】シフト記号表（勤務時間帯）'!$D$6:$X$47,21,FALSE))</f>
        <v/>
      </c>
      <c r="AY31" s="521" t="str">
        <f>IF(AY30="","",VLOOKUP(AY30,'【記載例】シフト記号表（勤務時間帯）'!$D$6:$X$47,21,FALSE))</f>
        <v/>
      </c>
      <c r="AZ31" s="1192">
        <f>IF($BC$3="４週",SUM(U31:AV31),IF($BC$3="暦月",SUM(U31:AY31),""))</f>
        <v>110</v>
      </c>
      <c r="BA31" s="1193"/>
      <c r="BB31" s="1194">
        <f>IF($BC$3="４週",AZ31/4,IF($BC$3="暦月",(AZ31/($BC$8/7)),""))</f>
        <v>27.5</v>
      </c>
      <c r="BC31" s="1193"/>
      <c r="BD31" s="1186"/>
      <c r="BE31" s="1187"/>
      <c r="BF31" s="1187"/>
      <c r="BG31" s="1187"/>
      <c r="BH31" s="1188"/>
    </row>
    <row r="32" spans="2:60" ht="20.25" customHeight="1">
      <c r="B32" s="544"/>
      <c r="C32" s="1147"/>
      <c r="D32" s="1148"/>
      <c r="E32" s="1149"/>
      <c r="F32" s="543"/>
      <c r="G32" s="542" t="str">
        <f>C30</f>
        <v>介護従業者</v>
      </c>
      <c r="H32" s="1152"/>
      <c r="I32" s="1159"/>
      <c r="J32" s="1160"/>
      <c r="K32" s="1160"/>
      <c r="L32" s="1161"/>
      <c r="M32" s="1168"/>
      <c r="N32" s="1169"/>
      <c r="O32" s="1170"/>
      <c r="P32" s="552" t="s">
        <v>425</v>
      </c>
      <c r="Q32" s="558"/>
      <c r="R32" s="558"/>
      <c r="S32" s="557"/>
      <c r="T32" s="556"/>
      <c r="U32" s="512" t="str">
        <f>IF(U30="","",VLOOKUP(U30,'【記載例】シフト記号表（勤務時間帯）'!$D$6:$Z$47,23,FALSE))</f>
        <v/>
      </c>
      <c r="V32" s="511">
        <f>IF(V30="","",VLOOKUP(V30,'【記載例】シフト記号表（勤務時間帯）'!$D$6:$Z$47,23,FALSE))</f>
        <v>3.9999999999999991</v>
      </c>
      <c r="W32" s="511">
        <f>IF(W30="","",VLOOKUP(W30,'【記載例】シフト記号表（勤務時間帯）'!$D$6:$Z$47,23,FALSE))</f>
        <v>6</v>
      </c>
      <c r="X32" s="511" t="str">
        <f>IF(X30="","",VLOOKUP(X30,'【記載例】シフト記号表（勤務時間帯）'!$D$6:$Z$47,23,FALSE))</f>
        <v>-</v>
      </c>
      <c r="Y32" s="511" t="str">
        <f>IF(Y30="","",VLOOKUP(Y30,'【記載例】シフト記号表（勤務時間帯）'!$D$6:$Z$47,23,FALSE))</f>
        <v/>
      </c>
      <c r="Z32" s="511">
        <f>IF(Z30="","",VLOOKUP(Z30,'【記載例】シフト記号表（勤務時間帯）'!$D$6:$Z$47,23,FALSE))</f>
        <v>3.9999999999999991</v>
      </c>
      <c r="AA32" s="513">
        <f>IF(AA30="","",VLOOKUP(AA30,'【記載例】シフト記号表（勤務時間帯）'!$D$6:$Z$47,23,FALSE))</f>
        <v>6</v>
      </c>
      <c r="AB32" s="512" t="str">
        <f>IF(AB30="","",VLOOKUP(AB30,'【記載例】シフト記号表（勤務時間帯）'!$D$6:$Z$47,23,FALSE))</f>
        <v/>
      </c>
      <c r="AC32" s="511" t="str">
        <f>IF(AC30="","",VLOOKUP(AC30,'【記載例】シフト記号表（勤務時間帯）'!$D$6:$Z$47,23,FALSE))</f>
        <v>-</v>
      </c>
      <c r="AD32" s="511">
        <f>IF(AD30="","",VLOOKUP(AD30,'【記載例】シフト記号表（勤務時間帯）'!$D$6:$Z$47,23,FALSE))</f>
        <v>3.9999999999999991</v>
      </c>
      <c r="AE32" s="511">
        <f>IF(AE30="","",VLOOKUP(AE30,'【記載例】シフト記号表（勤務時間帯）'!$D$6:$Z$47,23,FALSE))</f>
        <v>6</v>
      </c>
      <c r="AF32" s="511" t="str">
        <f>IF(AF30="","",VLOOKUP(AF30,'【記載例】シフト記号表（勤務時間帯）'!$D$6:$Z$47,23,FALSE))</f>
        <v/>
      </c>
      <c r="AG32" s="511" t="str">
        <f>IF(AG30="","",VLOOKUP(AG30,'【記載例】シフト記号表（勤務時間帯）'!$D$6:$Z$47,23,FALSE))</f>
        <v>-</v>
      </c>
      <c r="AH32" s="513" t="str">
        <f>IF(AH30="","",VLOOKUP(AH30,'【記載例】シフト記号表（勤務時間帯）'!$D$6:$Z$47,23,FALSE))</f>
        <v>-</v>
      </c>
      <c r="AI32" s="512" t="str">
        <f>IF(AI30="","",VLOOKUP(AI30,'【記載例】シフト記号表（勤務時間帯）'!$D$6:$Z$47,23,FALSE))</f>
        <v/>
      </c>
      <c r="AJ32" s="511" t="str">
        <f>IF(AJ30="","",VLOOKUP(AJ30,'【記載例】シフト記号表（勤務時間帯）'!$D$6:$Z$47,23,FALSE))</f>
        <v>-</v>
      </c>
      <c r="AK32" s="511" t="str">
        <f>IF(AK30="","",VLOOKUP(AK30,'【記載例】シフト記号表（勤務時間帯）'!$D$6:$Z$47,23,FALSE))</f>
        <v>-</v>
      </c>
      <c r="AL32" s="511">
        <f>IF(AL30="","",VLOOKUP(AL30,'【記載例】シフト記号表（勤務時間帯）'!$D$6:$Z$47,23,FALSE))</f>
        <v>3.9999999999999991</v>
      </c>
      <c r="AM32" s="511">
        <f>IF(AM30="","",VLOOKUP(AM30,'【記載例】シフト記号表（勤務時間帯）'!$D$6:$Z$47,23,FALSE))</f>
        <v>6</v>
      </c>
      <c r="AN32" s="511" t="str">
        <f>IF(AN30="","",VLOOKUP(AN30,'【記載例】シフト記号表（勤務時間帯）'!$D$6:$Z$47,23,FALSE))</f>
        <v/>
      </c>
      <c r="AO32" s="513" t="str">
        <f>IF(AO30="","",VLOOKUP(AO30,'【記載例】シフト記号表（勤務時間帯）'!$D$6:$Z$47,23,FALSE))</f>
        <v>-</v>
      </c>
      <c r="AP32" s="512" t="str">
        <f>IF(AP30="","",VLOOKUP(AP30,'【記載例】シフト記号表（勤務時間帯）'!$D$6:$Z$47,23,FALSE))</f>
        <v>-</v>
      </c>
      <c r="AQ32" s="511" t="str">
        <f>IF(AQ30="","",VLOOKUP(AQ30,'【記載例】シフト記号表（勤務時間帯）'!$D$6:$Z$47,23,FALSE))</f>
        <v>-</v>
      </c>
      <c r="AR32" s="511">
        <f>IF(AR30="","",VLOOKUP(AR30,'【記載例】シフト記号表（勤務時間帯）'!$D$6:$Z$47,23,FALSE))</f>
        <v>3.9999999999999991</v>
      </c>
      <c r="AS32" s="511">
        <f>IF(AS30="","",VLOOKUP(AS30,'【記載例】シフト記号表（勤務時間帯）'!$D$6:$Z$47,23,FALSE))</f>
        <v>6</v>
      </c>
      <c r="AT32" s="511" t="str">
        <f>IF(AT30="","",VLOOKUP(AT30,'【記載例】シフト記号表（勤務時間帯）'!$D$6:$Z$47,23,FALSE))</f>
        <v/>
      </c>
      <c r="AU32" s="511" t="str">
        <f>IF(AU30="","",VLOOKUP(AU30,'【記載例】シフト記号表（勤務時間帯）'!$D$6:$Z$47,23,FALSE))</f>
        <v/>
      </c>
      <c r="AV32" s="513" t="str">
        <f>IF(AV30="","",VLOOKUP(AV30,'【記載例】シフト記号表（勤務時間帯）'!$D$6:$Z$47,23,FALSE))</f>
        <v>-</v>
      </c>
      <c r="AW32" s="512" t="str">
        <f>IF(AW30="","",VLOOKUP(AW30,'【記載例】シフト記号表（勤務時間帯）'!$D$6:$Z$47,23,FALSE))</f>
        <v/>
      </c>
      <c r="AX32" s="511" t="str">
        <f>IF(AX30="","",VLOOKUP(AX30,'【記載例】シフト記号表（勤務時間帯）'!$D$6:$Z$47,23,FALSE))</f>
        <v/>
      </c>
      <c r="AY32" s="511" t="str">
        <f>IF(AY30="","",VLOOKUP(AY30,'【記載例】シフト記号表（勤務時間帯）'!$D$6:$Z$47,23,FALSE))</f>
        <v/>
      </c>
      <c r="AZ32" s="1195">
        <f>IF($BC$3="４週",SUM(U32:AV32),IF($BC$3="暦月",SUM(U32:AY32),""))</f>
        <v>50</v>
      </c>
      <c r="BA32" s="1196"/>
      <c r="BB32" s="1197">
        <f>IF($BC$3="４週",AZ32/4,IF($BC$3="暦月",(AZ32/($BC$8/7)),""))</f>
        <v>12.5</v>
      </c>
      <c r="BC32" s="1196"/>
      <c r="BD32" s="1189"/>
      <c r="BE32" s="1190"/>
      <c r="BF32" s="1190"/>
      <c r="BG32" s="1190"/>
      <c r="BH32" s="1191"/>
    </row>
    <row r="33" spans="2:60" ht="20.25" customHeight="1">
      <c r="B33" s="537"/>
      <c r="C33" s="1141" t="s">
        <v>509</v>
      </c>
      <c r="D33" s="1142"/>
      <c r="E33" s="1143"/>
      <c r="F33" s="529"/>
      <c r="G33" s="528"/>
      <c r="H33" s="1205" t="s">
        <v>513</v>
      </c>
      <c r="I33" s="1153" t="s">
        <v>514</v>
      </c>
      <c r="J33" s="1154"/>
      <c r="K33" s="1154"/>
      <c r="L33" s="1155"/>
      <c r="M33" s="1162" t="s">
        <v>518</v>
      </c>
      <c r="N33" s="1163"/>
      <c r="O33" s="1164"/>
      <c r="P33" s="548" t="s">
        <v>427</v>
      </c>
      <c r="Q33" s="555"/>
      <c r="R33" s="555"/>
      <c r="S33" s="554"/>
      <c r="T33" s="553"/>
      <c r="U33" s="531" t="s">
        <v>495</v>
      </c>
      <c r="V33" s="530" t="s">
        <v>958</v>
      </c>
      <c r="W33" s="530"/>
      <c r="X33" s="530" t="s">
        <v>958</v>
      </c>
      <c r="Y33" s="530" t="s">
        <v>495</v>
      </c>
      <c r="Z33" s="530" t="s">
        <v>495</v>
      </c>
      <c r="AA33" s="532"/>
      <c r="AB33" s="531" t="s">
        <v>495</v>
      </c>
      <c r="AC33" s="530" t="s">
        <v>495</v>
      </c>
      <c r="AD33" s="530" t="s">
        <v>495</v>
      </c>
      <c r="AE33" s="530" t="s">
        <v>495</v>
      </c>
      <c r="AF33" s="530" t="s">
        <v>495</v>
      </c>
      <c r="AG33" s="530"/>
      <c r="AH33" s="532"/>
      <c r="AI33" s="531" t="s">
        <v>495</v>
      </c>
      <c r="AJ33" s="530"/>
      <c r="AK33" s="530" t="s">
        <v>958</v>
      </c>
      <c r="AL33" s="530"/>
      <c r="AM33" s="530" t="s">
        <v>495</v>
      </c>
      <c r="AN33" s="530" t="s">
        <v>495</v>
      </c>
      <c r="AO33" s="532" t="s">
        <v>495</v>
      </c>
      <c r="AP33" s="531" t="s">
        <v>495</v>
      </c>
      <c r="AQ33" s="530"/>
      <c r="AR33" s="530"/>
      <c r="AS33" s="530" t="s">
        <v>495</v>
      </c>
      <c r="AT33" s="530" t="s">
        <v>495</v>
      </c>
      <c r="AU33" s="530" t="s">
        <v>495</v>
      </c>
      <c r="AV33" s="532" t="s">
        <v>495</v>
      </c>
      <c r="AW33" s="531"/>
      <c r="AX33" s="530"/>
      <c r="AY33" s="530"/>
      <c r="AZ33" s="1171"/>
      <c r="BA33" s="1172"/>
      <c r="BB33" s="1201"/>
      <c r="BC33" s="1172"/>
      <c r="BD33" s="1183"/>
      <c r="BE33" s="1184"/>
      <c r="BF33" s="1184"/>
      <c r="BG33" s="1184"/>
      <c r="BH33" s="1185"/>
    </row>
    <row r="34" spans="2:60" ht="20.25" customHeight="1">
      <c r="B34" s="520">
        <f>B31+1</f>
        <v>5</v>
      </c>
      <c r="C34" s="1144"/>
      <c r="D34" s="1145"/>
      <c r="E34" s="1146"/>
      <c r="F34" s="529" t="str">
        <f>C33</f>
        <v>介護従業者</v>
      </c>
      <c r="G34" s="528"/>
      <c r="H34" s="1151"/>
      <c r="I34" s="1156"/>
      <c r="J34" s="1157"/>
      <c r="K34" s="1157"/>
      <c r="L34" s="1158"/>
      <c r="M34" s="1165"/>
      <c r="N34" s="1166"/>
      <c r="O34" s="1167"/>
      <c r="P34" s="527" t="s">
        <v>426</v>
      </c>
      <c r="Q34" s="526"/>
      <c r="R34" s="526"/>
      <c r="S34" s="525"/>
      <c r="T34" s="524"/>
      <c r="U34" s="522">
        <f>IF(U33="","",VLOOKUP(U33,'【記載例】シフト記号表（勤務時間帯）'!$D$6:$X$47,21,FALSE))</f>
        <v>8</v>
      </c>
      <c r="V34" s="521">
        <f>IF(V33="","",VLOOKUP(V33,'【記載例】シフト記号表（勤務時間帯）'!$D$6:$X$47,21,FALSE))</f>
        <v>7.9999999999999982</v>
      </c>
      <c r="W34" s="521" t="str">
        <f>IF(W33="","",VLOOKUP(W33,'【記載例】シフト記号表（勤務時間帯）'!$D$6:$X$47,21,FALSE))</f>
        <v/>
      </c>
      <c r="X34" s="521">
        <f>IF(X33="","",VLOOKUP(X33,'【記載例】シフト記号表（勤務時間帯）'!$D$6:$X$47,21,FALSE))</f>
        <v>7.9999999999999982</v>
      </c>
      <c r="Y34" s="521">
        <f>IF(Y33="","",VLOOKUP(Y33,'【記載例】シフト記号表（勤務時間帯）'!$D$6:$X$47,21,FALSE))</f>
        <v>8</v>
      </c>
      <c r="Z34" s="521">
        <f>IF(Z33="","",VLOOKUP(Z33,'【記載例】シフト記号表（勤務時間帯）'!$D$6:$X$47,21,FALSE))</f>
        <v>8</v>
      </c>
      <c r="AA34" s="523" t="str">
        <f>IF(AA33="","",VLOOKUP(AA33,'【記載例】シフト記号表（勤務時間帯）'!$D$6:$X$47,21,FALSE))</f>
        <v/>
      </c>
      <c r="AB34" s="522">
        <f>IF(AB33="","",VLOOKUP(AB33,'【記載例】シフト記号表（勤務時間帯）'!$D$6:$X$47,21,FALSE))</f>
        <v>8</v>
      </c>
      <c r="AC34" s="521">
        <f>IF(AC33="","",VLOOKUP(AC33,'【記載例】シフト記号表（勤務時間帯）'!$D$6:$X$47,21,FALSE))</f>
        <v>8</v>
      </c>
      <c r="AD34" s="521">
        <f>IF(AD33="","",VLOOKUP(AD33,'【記載例】シフト記号表（勤務時間帯）'!$D$6:$X$47,21,FALSE))</f>
        <v>8</v>
      </c>
      <c r="AE34" s="521">
        <f>IF(AE33="","",VLOOKUP(AE33,'【記載例】シフト記号表（勤務時間帯）'!$D$6:$X$47,21,FALSE))</f>
        <v>8</v>
      </c>
      <c r="AF34" s="521">
        <f>IF(AF33="","",VLOOKUP(AF33,'【記載例】シフト記号表（勤務時間帯）'!$D$6:$X$47,21,FALSE))</f>
        <v>8</v>
      </c>
      <c r="AG34" s="521" t="str">
        <f>IF(AG33="","",VLOOKUP(AG33,'【記載例】シフト記号表（勤務時間帯）'!$D$6:$X$47,21,FALSE))</f>
        <v/>
      </c>
      <c r="AH34" s="523" t="str">
        <f>IF(AH33="","",VLOOKUP(AH33,'【記載例】シフト記号表（勤務時間帯）'!$D$6:$X$47,21,FALSE))</f>
        <v/>
      </c>
      <c r="AI34" s="522">
        <f>IF(AI33="","",VLOOKUP(AI33,'【記載例】シフト記号表（勤務時間帯）'!$D$6:$X$47,21,FALSE))</f>
        <v>8</v>
      </c>
      <c r="AJ34" s="521" t="str">
        <f>IF(AJ33="","",VLOOKUP(AJ33,'【記載例】シフト記号表（勤務時間帯）'!$D$6:$X$47,21,FALSE))</f>
        <v/>
      </c>
      <c r="AK34" s="521">
        <f>IF(AK33="","",VLOOKUP(AK33,'【記載例】シフト記号表（勤務時間帯）'!$D$6:$X$47,21,FALSE))</f>
        <v>7.9999999999999982</v>
      </c>
      <c r="AL34" s="521" t="str">
        <f>IF(AL33="","",VLOOKUP(AL33,'【記載例】シフト記号表（勤務時間帯）'!$D$6:$X$47,21,FALSE))</f>
        <v/>
      </c>
      <c r="AM34" s="521">
        <f>IF(AM33="","",VLOOKUP(AM33,'【記載例】シフト記号表（勤務時間帯）'!$D$6:$X$47,21,FALSE))</f>
        <v>8</v>
      </c>
      <c r="AN34" s="521">
        <f>IF(AN33="","",VLOOKUP(AN33,'【記載例】シフト記号表（勤務時間帯）'!$D$6:$X$47,21,FALSE))</f>
        <v>8</v>
      </c>
      <c r="AO34" s="523">
        <f>IF(AO33="","",VLOOKUP(AO33,'【記載例】シフト記号表（勤務時間帯）'!$D$6:$X$47,21,FALSE))</f>
        <v>8</v>
      </c>
      <c r="AP34" s="522">
        <f>IF(AP33="","",VLOOKUP(AP33,'【記載例】シフト記号表（勤務時間帯）'!$D$6:$X$47,21,FALSE))</f>
        <v>8</v>
      </c>
      <c r="AQ34" s="521" t="str">
        <f>IF(AQ33="","",VLOOKUP(AQ33,'【記載例】シフト記号表（勤務時間帯）'!$D$6:$X$47,21,FALSE))</f>
        <v/>
      </c>
      <c r="AR34" s="521" t="str">
        <f>IF(AR33="","",VLOOKUP(AR33,'【記載例】シフト記号表（勤務時間帯）'!$D$6:$X$47,21,FALSE))</f>
        <v/>
      </c>
      <c r="AS34" s="521">
        <f>IF(AS33="","",VLOOKUP(AS33,'【記載例】シフト記号表（勤務時間帯）'!$D$6:$X$47,21,FALSE))</f>
        <v>8</v>
      </c>
      <c r="AT34" s="521">
        <f>IF(AT33="","",VLOOKUP(AT33,'【記載例】シフト記号表（勤務時間帯）'!$D$6:$X$47,21,FALSE))</f>
        <v>8</v>
      </c>
      <c r="AU34" s="521">
        <f>IF(AU33="","",VLOOKUP(AU33,'【記載例】シフト記号表（勤務時間帯）'!$D$6:$X$47,21,FALSE))</f>
        <v>8</v>
      </c>
      <c r="AV34" s="523">
        <f>IF(AV33="","",VLOOKUP(AV33,'【記載例】シフト記号表（勤務時間帯）'!$D$6:$X$47,21,FALSE))</f>
        <v>8</v>
      </c>
      <c r="AW34" s="522" t="str">
        <f>IF(AW33="","",VLOOKUP(AW33,'【記載例】シフト記号表（勤務時間帯）'!$D$6:$X$47,21,FALSE))</f>
        <v/>
      </c>
      <c r="AX34" s="521" t="str">
        <f>IF(AX33="","",VLOOKUP(AX33,'【記載例】シフト記号表（勤務時間帯）'!$D$6:$X$47,21,FALSE))</f>
        <v/>
      </c>
      <c r="AY34" s="521" t="str">
        <f>IF(AY33="","",VLOOKUP(AY33,'【記載例】シフト記号表（勤務時間帯）'!$D$6:$X$47,21,FALSE))</f>
        <v/>
      </c>
      <c r="AZ34" s="1192">
        <f>IF($BC$3="４週",SUM(U34:AV34),IF($BC$3="暦月",SUM(U34:AY34),""))</f>
        <v>160</v>
      </c>
      <c r="BA34" s="1193"/>
      <c r="BB34" s="1194">
        <f>IF($BC$3="４週",AZ34/4,IF($BC$3="暦月",(AZ34/($BC$8/7)),""))</f>
        <v>40</v>
      </c>
      <c r="BC34" s="1193"/>
      <c r="BD34" s="1186"/>
      <c r="BE34" s="1187"/>
      <c r="BF34" s="1187"/>
      <c r="BG34" s="1187"/>
      <c r="BH34" s="1188"/>
    </row>
    <row r="35" spans="2:60" ht="20.25" customHeight="1">
      <c r="B35" s="544"/>
      <c r="C35" s="1147"/>
      <c r="D35" s="1148"/>
      <c r="E35" s="1149"/>
      <c r="F35" s="543"/>
      <c r="G35" s="542" t="str">
        <f>C33</f>
        <v>介護従業者</v>
      </c>
      <c r="H35" s="1152"/>
      <c r="I35" s="1159"/>
      <c r="J35" s="1160"/>
      <c r="K35" s="1160"/>
      <c r="L35" s="1161"/>
      <c r="M35" s="1168"/>
      <c r="N35" s="1169"/>
      <c r="O35" s="1170"/>
      <c r="P35" s="552" t="s">
        <v>425</v>
      </c>
      <c r="Q35" s="551"/>
      <c r="R35" s="551"/>
      <c r="S35" s="550"/>
      <c r="T35" s="549"/>
      <c r="U35" s="512" t="str">
        <f>IF(U33="","",VLOOKUP(U33,'【記載例】シフト記号表（勤務時間帯）'!$D$6:$Z$47,23,FALSE))</f>
        <v>-</v>
      </c>
      <c r="V35" s="511" t="str">
        <f>IF(V33="","",VLOOKUP(V33,'【記載例】シフト記号表（勤務時間帯）'!$D$6:$Z$47,23,FALSE))</f>
        <v>-</v>
      </c>
      <c r="W35" s="511" t="str">
        <f>IF(W33="","",VLOOKUP(W33,'【記載例】シフト記号表（勤務時間帯）'!$D$6:$Z$47,23,FALSE))</f>
        <v/>
      </c>
      <c r="X35" s="511" t="str">
        <f>IF(X33="","",VLOOKUP(X33,'【記載例】シフト記号表（勤務時間帯）'!$D$6:$Z$47,23,FALSE))</f>
        <v>-</v>
      </c>
      <c r="Y35" s="511" t="str">
        <f>IF(Y33="","",VLOOKUP(Y33,'【記載例】シフト記号表（勤務時間帯）'!$D$6:$Z$47,23,FALSE))</f>
        <v>-</v>
      </c>
      <c r="Z35" s="511" t="str">
        <f>IF(Z33="","",VLOOKUP(Z33,'【記載例】シフト記号表（勤務時間帯）'!$D$6:$Z$47,23,FALSE))</f>
        <v>-</v>
      </c>
      <c r="AA35" s="513" t="str">
        <f>IF(AA33="","",VLOOKUP(AA33,'【記載例】シフト記号表（勤務時間帯）'!$D$6:$Z$47,23,FALSE))</f>
        <v/>
      </c>
      <c r="AB35" s="512" t="str">
        <f>IF(AB33="","",VLOOKUP(AB33,'【記載例】シフト記号表（勤務時間帯）'!$D$6:$Z$47,23,FALSE))</f>
        <v>-</v>
      </c>
      <c r="AC35" s="511" t="str">
        <f>IF(AC33="","",VLOOKUP(AC33,'【記載例】シフト記号表（勤務時間帯）'!$D$6:$Z$47,23,FALSE))</f>
        <v>-</v>
      </c>
      <c r="AD35" s="511" t="str">
        <f>IF(AD33="","",VLOOKUP(AD33,'【記載例】シフト記号表（勤務時間帯）'!$D$6:$Z$47,23,FALSE))</f>
        <v>-</v>
      </c>
      <c r="AE35" s="511" t="str">
        <f>IF(AE33="","",VLOOKUP(AE33,'【記載例】シフト記号表（勤務時間帯）'!$D$6:$Z$47,23,FALSE))</f>
        <v>-</v>
      </c>
      <c r="AF35" s="511" t="str">
        <f>IF(AF33="","",VLOOKUP(AF33,'【記載例】シフト記号表（勤務時間帯）'!$D$6:$Z$47,23,FALSE))</f>
        <v>-</v>
      </c>
      <c r="AG35" s="511" t="str">
        <f>IF(AG33="","",VLOOKUP(AG33,'【記載例】シフト記号表（勤務時間帯）'!$D$6:$Z$47,23,FALSE))</f>
        <v/>
      </c>
      <c r="AH35" s="513" t="str">
        <f>IF(AH33="","",VLOOKUP(AH33,'【記載例】シフト記号表（勤務時間帯）'!$D$6:$Z$47,23,FALSE))</f>
        <v/>
      </c>
      <c r="AI35" s="512" t="str">
        <f>IF(AI33="","",VLOOKUP(AI33,'【記載例】シフト記号表（勤務時間帯）'!$D$6:$Z$47,23,FALSE))</f>
        <v>-</v>
      </c>
      <c r="AJ35" s="511" t="str">
        <f>IF(AJ33="","",VLOOKUP(AJ33,'【記載例】シフト記号表（勤務時間帯）'!$D$6:$Z$47,23,FALSE))</f>
        <v/>
      </c>
      <c r="AK35" s="511" t="str">
        <f>IF(AK33="","",VLOOKUP(AK33,'【記載例】シフト記号表（勤務時間帯）'!$D$6:$Z$47,23,FALSE))</f>
        <v>-</v>
      </c>
      <c r="AL35" s="511" t="str">
        <f>IF(AL33="","",VLOOKUP(AL33,'【記載例】シフト記号表（勤務時間帯）'!$D$6:$Z$47,23,FALSE))</f>
        <v/>
      </c>
      <c r="AM35" s="511" t="str">
        <f>IF(AM33="","",VLOOKUP(AM33,'【記載例】シフト記号表（勤務時間帯）'!$D$6:$Z$47,23,FALSE))</f>
        <v>-</v>
      </c>
      <c r="AN35" s="511" t="str">
        <f>IF(AN33="","",VLOOKUP(AN33,'【記載例】シフト記号表（勤務時間帯）'!$D$6:$Z$47,23,FALSE))</f>
        <v>-</v>
      </c>
      <c r="AO35" s="513" t="str">
        <f>IF(AO33="","",VLOOKUP(AO33,'【記載例】シフト記号表（勤務時間帯）'!$D$6:$Z$47,23,FALSE))</f>
        <v>-</v>
      </c>
      <c r="AP35" s="512" t="str">
        <f>IF(AP33="","",VLOOKUP(AP33,'【記載例】シフト記号表（勤務時間帯）'!$D$6:$Z$47,23,FALSE))</f>
        <v>-</v>
      </c>
      <c r="AQ35" s="511" t="str">
        <f>IF(AQ33="","",VLOOKUP(AQ33,'【記載例】シフト記号表（勤務時間帯）'!$D$6:$Z$47,23,FALSE))</f>
        <v/>
      </c>
      <c r="AR35" s="511" t="str">
        <f>IF(AR33="","",VLOOKUP(AR33,'【記載例】シフト記号表（勤務時間帯）'!$D$6:$Z$47,23,FALSE))</f>
        <v/>
      </c>
      <c r="AS35" s="511" t="str">
        <f>IF(AS33="","",VLOOKUP(AS33,'【記載例】シフト記号表（勤務時間帯）'!$D$6:$Z$47,23,FALSE))</f>
        <v>-</v>
      </c>
      <c r="AT35" s="511" t="str">
        <f>IF(AT33="","",VLOOKUP(AT33,'【記載例】シフト記号表（勤務時間帯）'!$D$6:$Z$47,23,FALSE))</f>
        <v>-</v>
      </c>
      <c r="AU35" s="511" t="str">
        <f>IF(AU33="","",VLOOKUP(AU33,'【記載例】シフト記号表（勤務時間帯）'!$D$6:$Z$47,23,FALSE))</f>
        <v>-</v>
      </c>
      <c r="AV35" s="513" t="str">
        <f>IF(AV33="","",VLOOKUP(AV33,'【記載例】シフト記号表（勤務時間帯）'!$D$6:$Z$47,23,FALSE))</f>
        <v>-</v>
      </c>
      <c r="AW35" s="512" t="str">
        <f>IF(AW33="","",VLOOKUP(AW33,'【記載例】シフト記号表（勤務時間帯）'!$D$6:$Z$47,23,FALSE))</f>
        <v/>
      </c>
      <c r="AX35" s="511" t="str">
        <f>IF(AX33="","",VLOOKUP(AX33,'【記載例】シフト記号表（勤務時間帯）'!$D$6:$Z$47,23,FALSE))</f>
        <v/>
      </c>
      <c r="AY35" s="511" t="str">
        <f>IF(AY33="","",VLOOKUP(AY33,'【記載例】シフト記号表（勤務時間帯）'!$D$6:$Z$47,23,FALSE))</f>
        <v/>
      </c>
      <c r="AZ35" s="1195">
        <f>IF($BC$3="４週",SUM(U35:AV35),IF($BC$3="暦月",SUM(U35:AY35),""))</f>
        <v>0</v>
      </c>
      <c r="BA35" s="1196"/>
      <c r="BB35" s="1197">
        <f>IF($BC$3="４週",AZ35/4,IF($BC$3="暦月",(AZ35/($BC$8/7)),""))</f>
        <v>0</v>
      </c>
      <c r="BC35" s="1196"/>
      <c r="BD35" s="1189"/>
      <c r="BE35" s="1190"/>
      <c r="BF35" s="1190"/>
      <c r="BG35" s="1190"/>
      <c r="BH35" s="1191"/>
    </row>
    <row r="36" spans="2:60" ht="20.25" customHeight="1">
      <c r="B36" s="537"/>
      <c r="C36" s="1141" t="s">
        <v>509</v>
      </c>
      <c r="D36" s="1142"/>
      <c r="E36" s="1143"/>
      <c r="F36" s="529"/>
      <c r="G36" s="528"/>
      <c r="H36" s="1205" t="s">
        <v>513</v>
      </c>
      <c r="I36" s="1153" t="s">
        <v>508</v>
      </c>
      <c r="J36" s="1154"/>
      <c r="K36" s="1154"/>
      <c r="L36" s="1155"/>
      <c r="M36" s="1162" t="s">
        <v>517</v>
      </c>
      <c r="N36" s="1163"/>
      <c r="O36" s="1164"/>
      <c r="P36" s="548" t="s">
        <v>427</v>
      </c>
      <c r="Q36" s="547"/>
      <c r="R36" s="547"/>
      <c r="S36" s="546"/>
      <c r="T36" s="545"/>
      <c r="U36" s="531" t="s">
        <v>496</v>
      </c>
      <c r="V36" s="530"/>
      <c r="W36" s="530" t="s">
        <v>958</v>
      </c>
      <c r="X36" s="530"/>
      <c r="Y36" s="530" t="s">
        <v>956</v>
      </c>
      <c r="Z36" s="530" t="s">
        <v>957</v>
      </c>
      <c r="AA36" s="532" t="s">
        <v>495</v>
      </c>
      <c r="AB36" s="531"/>
      <c r="AC36" s="530" t="s">
        <v>956</v>
      </c>
      <c r="AD36" s="530" t="s">
        <v>957</v>
      </c>
      <c r="AE36" s="530" t="s">
        <v>495</v>
      </c>
      <c r="AF36" s="530"/>
      <c r="AG36" s="530" t="s">
        <v>956</v>
      </c>
      <c r="AH36" s="532" t="s">
        <v>957</v>
      </c>
      <c r="AI36" s="531"/>
      <c r="AJ36" s="530" t="s">
        <v>954</v>
      </c>
      <c r="AK36" s="530" t="s">
        <v>954</v>
      </c>
      <c r="AL36" s="530" t="s">
        <v>495</v>
      </c>
      <c r="AM36" s="530" t="s">
        <v>954</v>
      </c>
      <c r="AN36" s="530"/>
      <c r="AO36" s="532" t="s">
        <v>956</v>
      </c>
      <c r="AP36" s="531" t="s">
        <v>957</v>
      </c>
      <c r="AQ36" s="530" t="s">
        <v>495</v>
      </c>
      <c r="AR36" s="530" t="s">
        <v>954</v>
      </c>
      <c r="AS36" s="530"/>
      <c r="AT36" s="530" t="s">
        <v>954</v>
      </c>
      <c r="AU36" s="530" t="s">
        <v>495</v>
      </c>
      <c r="AV36" s="532"/>
      <c r="AW36" s="531"/>
      <c r="AX36" s="530"/>
      <c r="AY36" s="530"/>
      <c r="AZ36" s="1171"/>
      <c r="BA36" s="1172"/>
      <c r="BB36" s="1201"/>
      <c r="BC36" s="1172"/>
      <c r="BD36" s="1183"/>
      <c r="BE36" s="1184"/>
      <c r="BF36" s="1184"/>
      <c r="BG36" s="1184"/>
      <c r="BH36" s="1185"/>
    </row>
    <row r="37" spans="2:60" ht="20.25" customHeight="1">
      <c r="B37" s="520">
        <f>B34+1</f>
        <v>6</v>
      </c>
      <c r="C37" s="1144"/>
      <c r="D37" s="1145"/>
      <c r="E37" s="1146"/>
      <c r="F37" s="529" t="str">
        <f>C36</f>
        <v>介護従業者</v>
      </c>
      <c r="G37" s="528"/>
      <c r="H37" s="1151"/>
      <c r="I37" s="1156"/>
      <c r="J37" s="1157"/>
      <c r="K37" s="1157"/>
      <c r="L37" s="1158"/>
      <c r="M37" s="1165"/>
      <c r="N37" s="1166"/>
      <c r="O37" s="1167"/>
      <c r="P37" s="527" t="s">
        <v>426</v>
      </c>
      <c r="Q37" s="526"/>
      <c r="R37" s="526"/>
      <c r="S37" s="525"/>
      <c r="T37" s="524"/>
      <c r="U37" s="522">
        <f>IF(U36="","",VLOOKUP(U36,'【記載例】シフト記号表（勤務時間帯）'!$D$6:$X$47,21,FALSE))</f>
        <v>7.9999999999999982</v>
      </c>
      <c r="V37" s="521" t="str">
        <f>IF(V36="","",VLOOKUP(V36,'【記載例】シフト記号表（勤務時間帯）'!$D$6:$X$47,21,FALSE))</f>
        <v/>
      </c>
      <c r="W37" s="521">
        <f>IF(W36="","",VLOOKUP(W36,'【記載例】シフト記号表（勤務時間帯）'!$D$6:$X$47,21,FALSE))</f>
        <v>7.9999999999999982</v>
      </c>
      <c r="X37" s="521" t="str">
        <f>IF(X36="","",VLOOKUP(X36,'【記載例】シフト記号表（勤務時間帯）'!$D$6:$X$47,21,FALSE))</f>
        <v/>
      </c>
      <c r="Y37" s="521">
        <f>IF(Y36="","",VLOOKUP(Y36,'【記載例】シフト記号表（勤務時間帯）'!$D$6:$X$47,21,FALSE))</f>
        <v>3</v>
      </c>
      <c r="Z37" s="521">
        <f>IF(Z36="","",VLOOKUP(Z36,'【記載例】シフト記号表（勤務時間帯）'!$D$6:$X$47,21,FALSE))</f>
        <v>3</v>
      </c>
      <c r="AA37" s="523">
        <f>IF(AA36="","",VLOOKUP(AA36,'【記載例】シフト記号表（勤務時間帯）'!$D$6:$X$47,21,FALSE))</f>
        <v>8</v>
      </c>
      <c r="AB37" s="522" t="str">
        <f>IF(AB36="","",VLOOKUP(AB36,'【記載例】シフト記号表（勤務時間帯）'!$D$6:$X$47,21,FALSE))</f>
        <v/>
      </c>
      <c r="AC37" s="521">
        <f>IF(AC36="","",VLOOKUP(AC36,'【記載例】シフト記号表（勤務時間帯）'!$D$6:$X$47,21,FALSE))</f>
        <v>3</v>
      </c>
      <c r="AD37" s="521">
        <f>IF(AD36="","",VLOOKUP(AD36,'【記載例】シフト記号表（勤務時間帯）'!$D$6:$X$47,21,FALSE))</f>
        <v>3</v>
      </c>
      <c r="AE37" s="521">
        <f>IF(AE36="","",VLOOKUP(AE36,'【記載例】シフト記号表（勤務時間帯）'!$D$6:$X$47,21,FALSE))</f>
        <v>8</v>
      </c>
      <c r="AF37" s="521" t="str">
        <f>IF(AF36="","",VLOOKUP(AF36,'【記載例】シフト記号表（勤務時間帯）'!$D$6:$X$47,21,FALSE))</f>
        <v/>
      </c>
      <c r="AG37" s="521">
        <f>IF(AG36="","",VLOOKUP(AG36,'【記載例】シフト記号表（勤務時間帯）'!$D$6:$X$47,21,FALSE))</f>
        <v>3</v>
      </c>
      <c r="AH37" s="523">
        <f>IF(AH36="","",VLOOKUP(AH36,'【記載例】シフト記号表（勤務時間帯）'!$D$6:$X$47,21,FALSE))</f>
        <v>3</v>
      </c>
      <c r="AI37" s="522" t="str">
        <f>IF(AI36="","",VLOOKUP(AI36,'【記載例】シフト記号表（勤務時間帯）'!$D$6:$X$47,21,FALSE))</f>
        <v/>
      </c>
      <c r="AJ37" s="521">
        <f>IF(AJ36="","",VLOOKUP(AJ36,'【記載例】シフト記号表（勤務時間帯）'!$D$6:$X$47,21,FALSE))</f>
        <v>8</v>
      </c>
      <c r="AK37" s="521">
        <f>IF(AK36="","",VLOOKUP(AK36,'【記載例】シフト記号表（勤務時間帯）'!$D$6:$X$47,21,FALSE))</f>
        <v>8</v>
      </c>
      <c r="AL37" s="521">
        <f>IF(AL36="","",VLOOKUP(AL36,'【記載例】シフト記号表（勤務時間帯）'!$D$6:$X$47,21,FALSE))</f>
        <v>8</v>
      </c>
      <c r="AM37" s="521">
        <f>IF(AM36="","",VLOOKUP(AM36,'【記載例】シフト記号表（勤務時間帯）'!$D$6:$X$47,21,FALSE))</f>
        <v>8</v>
      </c>
      <c r="AN37" s="521" t="str">
        <f>IF(AN36="","",VLOOKUP(AN36,'【記載例】シフト記号表（勤務時間帯）'!$D$6:$X$47,21,FALSE))</f>
        <v/>
      </c>
      <c r="AO37" s="523">
        <f>IF(AO36="","",VLOOKUP(AO36,'【記載例】シフト記号表（勤務時間帯）'!$D$6:$X$47,21,FALSE))</f>
        <v>3</v>
      </c>
      <c r="AP37" s="522">
        <f>IF(AP36="","",VLOOKUP(AP36,'【記載例】シフト記号表（勤務時間帯）'!$D$6:$X$47,21,FALSE))</f>
        <v>3</v>
      </c>
      <c r="AQ37" s="521">
        <f>IF(AQ36="","",VLOOKUP(AQ36,'【記載例】シフト記号表（勤務時間帯）'!$D$6:$X$47,21,FALSE))</f>
        <v>8</v>
      </c>
      <c r="AR37" s="521">
        <f>IF(AR36="","",VLOOKUP(AR36,'【記載例】シフト記号表（勤務時間帯）'!$D$6:$X$47,21,FALSE))</f>
        <v>8</v>
      </c>
      <c r="AS37" s="521" t="str">
        <f>IF(AS36="","",VLOOKUP(AS36,'【記載例】シフト記号表（勤務時間帯）'!$D$6:$X$47,21,FALSE))</f>
        <v/>
      </c>
      <c r="AT37" s="521">
        <f>IF(AT36="","",VLOOKUP(AT36,'【記載例】シフト記号表（勤務時間帯）'!$D$6:$X$47,21,FALSE))</f>
        <v>8</v>
      </c>
      <c r="AU37" s="521">
        <f>IF(AU36="","",VLOOKUP(AU36,'【記載例】シフト記号表（勤務時間帯）'!$D$6:$X$47,21,FALSE))</f>
        <v>8</v>
      </c>
      <c r="AV37" s="523" t="str">
        <f>IF(AV36="","",VLOOKUP(AV36,'【記載例】シフト記号表（勤務時間帯）'!$D$6:$X$47,21,FALSE))</f>
        <v/>
      </c>
      <c r="AW37" s="522" t="str">
        <f>IF(AW36="","",VLOOKUP(AW36,'【記載例】シフト記号表（勤務時間帯）'!$D$6:$X$47,21,FALSE))</f>
        <v/>
      </c>
      <c r="AX37" s="521" t="str">
        <f>IF(AX36="","",VLOOKUP(AX36,'【記載例】シフト記号表（勤務時間帯）'!$D$6:$X$47,21,FALSE))</f>
        <v/>
      </c>
      <c r="AY37" s="521" t="str">
        <f>IF(AY36="","",VLOOKUP(AY36,'【記載例】シフト記号表（勤務時間帯）'!$D$6:$X$47,21,FALSE))</f>
        <v/>
      </c>
      <c r="AZ37" s="1192">
        <f>IF($BC$3="４週",SUM(U37:AV37),IF($BC$3="暦月",SUM(U37:AY37),""))</f>
        <v>120</v>
      </c>
      <c r="BA37" s="1193"/>
      <c r="BB37" s="1194">
        <f>IF($BC$3="４週",AZ37/4,IF($BC$3="暦月",(AZ37/($BC$8/7)),""))</f>
        <v>30</v>
      </c>
      <c r="BC37" s="1193"/>
      <c r="BD37" s="1186"/>
      <c r="BE37" s="1187"/>
      <c r="BF37" s="1187"/>
      <c r="BG37" s="1187"/>
      <c r="BH37" s="1188"/>
    </row>
    <row r="38" spans="2:60" ht="20.25" customHeight="1">
      <c r="B38" s="544"/>
      <c r="C38" s="1147"/>
      <c r="D38" s="1148"/>
      <c r="E38" s="1149"/>
      <c r="F38" s="543"/>
      <c r="G38" s="542" t="str">
        <f>C36</f>
        <v>介護従業者</v>
      </c>
      <c r="H38" s="1152"/>
      <c r="I38" s="1159"/>
      <c r="J38" s="1160"/>
      <c r="K38" s="1160"/>
      <c r="L38" s="1161"/>
      <c r="M38" s="1168"/>
      <c r="N38" s="1169"/>
      <c r="O38" s="1170"/>
      <c r="P38" s="552" t="s">
        <v>425</v>
      </c>
      <c r="Q38" s="558"/>
      <c r="R38" s="558"/>
      <c r="S38" s="557"/>
      <c r="T38" s="556"/>
      <c r="U38" s="512" t="str">
        <f>IF(U36="","",VLOOKUP(U36,'【記載例】シフト記号表（勤務時間帯）'!$D$6:$Z$47,23,FALSE))</f>
        <v>-</v>
      </c>
      <c r="V38" s="511" t="str">
        <f>IF(V36="","",VLOOKUP(V36,'【記載例】シフト記号表（勤務時間帯）'!$D$6:$Z$47,23,FALSE))</f>
        <v/>
      </c>
      <c r="W38" s="511" t="str">
        <f>IF(W36="","",VLOOKUP(W36,'【記載例】シフト記号表（勤務時間帯）'!$D$6:$Z$47,23,FALSE))</f>
        <v>-</v>
      </c>
      <c r="X38" s="511" t="str">
        <f>IF(X36="","",VLOOKUP(X36,'【記載例】シフト記号表（勤務時間帯）'!$D$6:$Z$47,23,FALSE))</f>
        <v/>
      </c>
      <c r="Y38" s="511">
        <f>IF(Y36="","",VLOOKUP(Y36,'【記載例】シフト記号表（勤務時間帯）'!$D$6:$Z$47,23,FALSE))</f>
        <v>3.9999999999999991</v>
      </c>
      <c r="Z38" s="511">
        <f>IF(Z36="","",VLOOKUP(Z36,'【記載例】シフト記号表（勤務時間帯）'!$D$6:$Z$47,23,FALSE))</f>
        <v>6</v>
      </c>
      <c r="AA38" s="513" t="str">
        <f>IF(AA36="","",VLOOKUP(AA36,'【記載例】シフト記号表（勤務時間帯）'!$D$6:$Z$47,23,FALSE))</f>
        <v>-</v>
      </c>
      <c r="AB38" s="512" t="str">
        <f>IF(AB36="","",VLOOKUP(AB36,'【記載例】シフト記号表（勤務時間帯）'!$D$6:$Z$47,23,FALSE))</f>
        <v/>
      </c>
      <c r="AC38" s="511">
        <f>IF(AC36="","",VLOOKUP(AC36,'【記載例】シフト記号表（勤務時間帯）'!$D$6:$Z$47,23,FALSE))</f>
        <v>3.9999999999999991</v>
      </c>
      <c r="AD38" s="511">
        <f>IF(AD36="","",VLOOKUP(AD36,'【記載例】シフト記号表（勤務時間帯）'!$D$6:$Z$47,23,FALSE))</f>
        <v>6</v>
      </c>
      <c r="AE38" s="511" t="str">
        <f>IF(AE36="","",VLOOKUP(AE36,'【記載例】シフト記号表（勤務時間帯）'!$D$6:$Z$47,23,FALSE))</f>
        <v>-</v>
      </c>
      <c r="AF38" s="511" t="str">
        <f>IF(AF36="","",VLOOKUP(AF36,'【記載例】シフト記号表（勤務時間帯）'!$D$6:$Z$47,23,FALSE))</f>
        <v/>
      </c>
      <c r="AG38" s="511">
        <f>IF(AG36="","",VLOOKUP(AG36,'【記載例】シフト記号表（勤務時間帯）'!$D$6:$Z$47,23,FALSE))</f>
        <v>3.9999999999999991</v>
      </c>
      <c r="AH38" s="513">
        <f>IF(AH36="","",VLOOKUP(AH36,'【記載例】シフト記号表（勤務時間帯）'!$D$6:$Z$47,23,FALSE))</f>
        <v>6</v>
      </c>
      <c r="AI38" s="512" t="str">
        <f>IF(AI36="","",VLOOKUP(AI36,'【記載例】シフト記号表（勤務時間帯）'!$D$6:$Z$47,23,FALSE))</f>
        <v/>
      </c>
      <c r="AJ38" s="511" t="str">
        <f>IF(AJ36="","",VLOOKUP(AJ36,'【記載例】シフト記号表（勤務時間帯）'!$D$6:$Z$47,23,FALSE))</f>
        <v>-</v>
      </c>
      <c r="AK38" s="511" t="str">
        <f>IF(AK36="","",VLOOKUP(AK36,'【記載例】シフト記号表（勤務時間帯）'!$D$6:$Z$47,23,FALSE))</f>
        <v>-</v>
      </c>
      <c r="AL38" s="511" t="str">
        <f>IF(AL36="","",VLOOKUP(AL36,'【記載例】シフト記号表（勤務時間帯）'!$D$6:$Z$47,23,FALSE))</f>
        <v>-</v>
      </c>
      <c r="AM38" s="511" t="str">
        <f>IF(AM36="","",VLOOKUP(AM36,'【記載例】シフト記号表（勤務時間帯）'!$D$6:$Z$47,23,FALSE))</f>
        <v>-</v>
      </c>
      <c r="AN38" s="511" t="str">
        <f>IF(AN36="","",VLOOKUP(AN36,'【記載例】シフト記号表（勤務時間帯）'!$D$6:$Z$47,23,FALSE))</f>
        <v/>
      </c>
      <c r="AO38" s="513">
        <f>IF(AO36="","",VLOOKUP(AO36,'【記載例】シフト記号表（勤務時間帯）'!$D$6:$Z$47,23,FALSE))</f>
        <v>3.9999999999999991</v>
      </c>
      <c r="AP38" s="512">
        <f>IF(AP36="","",VLOOKUP(AP36,'【記載例】シフト記号表（勤務時間帯）'!$D$6:$Z$47,23,FALSE))</f>
        <v>6</v>
      </c>
      <c r="AQ38" s="511" t="str">
        <f>IF(AQ36="","",VLOOKUP(AQ36,'【記載例】シフト記号表（勤務時間帯）'!$D$6:$Z$47,23,FALSE))</f>
        <v>-</v>
      </c>
      <c r="AR38" s="511" t="str">
        <f>IF(AR36="","",VLOOKUP(AR36,'【記載例】シフト記号表（勤務時間帯）'!$D$6:$Z$47,23,FALSE))</f>
        <v>-</v>
      </c>
      <c r="AS38" s="511" t="str">
        <f>IF(AS36="","",VLOOKUP(AS36,'【記載例】シフト記号表（勤務時間帯）'!$D$6:$Z$47,23,FALSE))</f>
        <v/>
      </c>
      <c r="AT38" s="511" t="str">
        <f>IF(AT36="","",VLOOKUP(AT36,'【記載例】シフト記号表（勤務時間帯）'!$D$6:$Z$47,23,FALSE))</f>
        <v>-</v>
      </c>
      <c r="AU38" s="511" t="str">
        <f>IF(AU36="","",VLOOKUP(AU36,'【記載例】シフト記号表（勤務時間帯）'!$D$6:$Z$47,23,FALSE))</f>
        <v>-</v>
      </c>
      <c r="AV38" s="513" t="str">
        <f>IF(AV36="","",VLOOKUP(AV36,'【記載例】シフト記号表（勤務時間帯）'!$D$6:$Z$47,23,FALSE))</f>
        <v/>
      </c>
      <c r="AW38" s="512" t="str">
        <f>IF(AW36="","",VLOOKUP(AW36,'【記載例】シフト記号表（勤務時間帯）'!$D$6:$Z$47,23,FALSE))</f>
        <v/>
      </c>
      <c r="AX38" s="511" t="str">
        <f>IF(AX36="","",VLOOKUP(AX36,'【記載例】シフト記号表（勤務時間帯）'!$D$6:$Z$47,23,FALSE))</f>
        <v/>
      </c>
      <c r="AY38" s="511" t="str">
        <f>IF(AY36="","",VLOOKUP(AY36,'【記載例】シフト記号表（勤務時間帯）'!$D$6:$Z$47,23,FALSE))</f>
        <v/>
      </c>
      <c r="AZ38" s="1195">
        <f>IF($BC$3="４週",SUM(U38:AV38),IF($BC$3="暦月",SUM(U38:AY38),""))</f>
        <v>40</v>
      </c>
      <c r="BA38" s="1196"/>
      <c r="BB38" s="1197">
        <f>IF($BC$3="４週",AZ38/4,IF($BC$3="暦月",(AZ38/($BC$8/7)),""))</f>
        <v>10</v>
      </c>
      <c r="BC38" s="1196"/>
      <c r="BD38" s="1189"/>
      <c r="BE38" s="1190"/>
      <c r="BF38" s="1190"/>
      <c r="BG38" s="1190"/>
      <c r="BH38" s="1191"/>
    </row>
    <row r="39" spans="2:60" ht="20.25" customHeight="1">
      <c r="B39" s="537"/>
      <c r="C39" s="1141" t="s">
        <v>509</v>
      </c>
      <c r="D39" s="1142"/>
      <c r="E39" s="1143"/>
      <c r="F39" s="529"/>
      <c r="G39" s="528"/>
      <c r="H39" s="1205" t="s">
        <v>513</v>
      </c>
      <c r="I39" s="1153" t="s">
        <v>508</v>
      </c>
      <c r="J39" s="1154"/>
      <c r="K39" s="1154"/>
      <c r="L39" s="1155"/>
      <c r="M39" s="1162" t="s">
        <v>516</v>
      </c>
      <c r="N39" s="1163"/>
      <c r="O39" s="1164"/>
      <c r="P39" s="548" t="s">
        <v>427</v>
      </c>
      <c r="Q39" s="555"/>
      <c r="R39" s="555"/>
      <c r="S39" s="554"/>
      <c r="T39" s="553"/>
      <c r="U39" s="531"/>
      <c r="V39" s="530" t="s">
        <v>958</v>
      </c>
      <c r="W39" s="530" t="s">
        <v>956</v>
      </c>
      <c r="X39" s="530" t="s">
        <v>957</v>
      </c>
      <c r="Y39" s="530" t="s">
        <v>496</v>
      </c>
      <c r="Z39" s="530"/>
      <c r="AA39" s="532" t="s">
        <v>958</v>
      </c>
      <c r="AB39" s="531" t="s">
        <v>495</v>
      </c>
      <c r="AC39" s="530" t="s">
        <v>495</v>
      </c>
      <c r="AD39" s="530"/>
      <c r="AE39" s="530"/>
      <c r="AF39" s="530" t="s">
        <v>956</v>
      </c>
      <c r="AG39" s="530" t="s">
        <v>957</v>
      </c>
      <c r="AH39" s="532" t="s">
        <v>495</v>
      </c>
      <c r="AI39" s="531" t="s">
        <v>496</v>
      </c>
      <c r="AJ39" s="530"/>
      <c r="AK39" s="530" t="s">
        <v>956</v>
      </c>
      <c r="AL39" s="530" t="s">
        <v>957</v>
      </c>
      <c r="AM39" s="530"/>
      <c r="AN39" s="530" t="s">
        <v>958</v>
      </c>
      <c r="AO39" s="532" t="s">
        <v>958</v>
      </c>
      <c r="AP39" s="531" t="s">
        <v>954</v>
      </c>
      <c r="AQ39" s="530"/>
      <c r="AR39" s="530" t="s">
        <v>958</v>
      </c>
      <c r="AS39" s="530" t="s">
        <v>959</v>
      </c>
      <c r="AT39" s="530" t="s">
        <v>956</v>
      </c>
      <c r="AU39" s="530" t="s">
        <v>957</v>
      </c>
      <c r="AV39" s="532"/>
      <c r="AW39" s="531"/>
      <c r="AX39" s="530"/>
      <c r="AY39" s="530"/>
      <c r="AZ39" s="1171"/>
      <c r="BA39" s="1172"/>
      <c r="BB39" s="1201"/>
      <c r="BC39" s="1172"/>
      <c r="BD39" s="1183"/>
      <c r="BE39" s="1184"/>
      <c r="BF39" s="1184"/>
      <c r="BG39" s="1184"/>
      <c r="BH39" s="1185"/>
    </row>
    <row r="40" spans="2:60" ht="20.25" customHeight="1">
      <c r="B40" s="520">
        <f>B37+1</f>
        <v>7</v>
      </c>
      <c r="C40" s="1144"/>
      <c r="D40" s="1145"/>
      <c r="E40" s="1146"/>
      <c r="F40" s="529" t="str">
        <f>C39</f>
        <v>介護従業者</v>
      </c>
      <c r="G40" s="528"/>
      <c r="H40" s="1151"/>
      <c r="I40" s="1156"/>
      <c r="J40" s="1157"/>
      <c r="K40" s="1157"/>
      <c r="L40" s="1158"/>
      <c r="M40" s="1165"/>
      <c r="N40" s="1166"/>
      <c r="O40" s="1167"/>
      <c r="P40" s="527" t="s">
        <v>426</v>
      </c>
      <c r="Q40" s="526"/>
      <c r="R40" s="526"/>
      <c r="S40" s="525"/>
      <c r="T40" s="524"/>
      <c r="U40" s="522" t="str">
        <f>IF(U39="","",VLOOKUP(U39,'【記載例】シフト記号表（勤務時間帯）'!$D$6:$X$47,21,FALSE))</f>
        <v/>
      </c>
      <c r="V40" s="521">
        <f>IF(V39="","",VLOOKUP(V39,'【記載例】シフト記号表（勤務時間帯）'!$D$6:$X$47,21,FALSE))</f>
        <v>7.9999999999999982</v>
      </c>
      <c r="W40" s="521">
        <f>IF(W39="","",VLOOKUP(W39,'【記載例】シフト記号表（勤務時間帯）'!$D$6:$X$47,21,FALSE))</f>
        <v>3</v>
      </c>
      <c r="X40" s="521">
        <f>IF(X39="","",VLOOKUP(X39,'【記載例】シフト記号表（勤務時間帯）'!$D$6:$X$47,21,FALSE))</f>
        <v>3</v>
      </c>
      <c r="Y40" s="521">
        <f>IF(Y39="","",VLOOKUP(Y39,'【記載例】シフト記号表（勤務時間帯）'!$D$6:$X$47,21,FALSE))</f>
        <v>7.9999999999999982</v>
      </c>
      <c r="Z40" s="521" t="str">
        <f>IF(Z39="","",VLOOKUP(Z39,'【記載例】シフト記号表（勤務時間帯）'!$D$6:$X$47,21,FALSE))</f>
        <v/>
      </c>
      <c r="AA40" s="523">
        <f>IF(AA39="","",VLOOKUP(AA39,'【記載例】シフト記号表（勤務時間帯）'!$D$6:$X$47,21,FALSE))</f>
        <v>7.9999999999999982</v>
      </c>
      <c r="AB40" s="522">
        <f>IF(AB39="","",VLOOKUP(AB39,'【記載例】シフト記号表（勤務時間帯）'!$D$6:$X$47,21,FALSE))</f>
        <v>8</v>
      </c>
      <c r="AC40" s="521">
        <f>IF(AC39="","",VLOOKUP(AC39,'【記載例】シフト記号表（勤務時間帯）'!$D$6:$X$47,21,FALSE))</f>
        <v>8</v>
      </c>
      <c r="AD40" s="521" t="str">
        <f>IF(AD39="","",VLOOKUP(AD39,'【記載例】シフト記号表（勤務時間帯）'!$D$6:$X$47,21,FALSE))</f>
        <v/>
      </c>
      <c r="AE40" s="521" t="str">
        <f>IF(AE39="","",VLOOKUP(AE39,'【記載例】シフト記号表（勤務時間帯）'!$D$6:$X$47,21,FALSE))</f>
        <v/>
      </c>
      <c r="AF40" s="521">
        <f>IF(AF39="","",VLOOKUP(AF39,'【記載例】シフト記号表（勤務時間帯）'!$D$6:$X$47,21,FALSE))</f>
        <v>3</v>
      </c>
      <c r="AG40" s="521">
        <f>IF(AG39="","",VLOOKUP(AG39,'【記載例】シフト記号表（勤務時間帯）'!$D$6:$X$47,21,FALSE))</f>
        <v>3</v>
      </c>
      <c r="AH40" s="523">
        <f>IF(AH39="","",VLOOKUP(AH39,'【記載例】シフト記号表（勤務時間帯）'!$D$6:$X$47,21,FALSE))</f>
        <v>8</v>
      </c>
      <c r="AI40" s="522">
        <f>IF(AI39="","",VLOOKUP(AI39,'【記載例】シフト記号表（勤務時間帯）'!$D$6:$X$47,21,FALSE))</f>
        <v>7.9999999999999982</v>
      </c>
      <c r="AJ40" s="521" t="str">
        <f>IF(AJ39="","",VLOOKUP(AJ39,'【記載例】シフト記号表（勤務時間帯）'!$D$6:$X$47,21,FALSE))</f>
        <v/>
      </c>
      <c r="AK40" s="521">
        <f>IF(AK39="","",VLOOKUP(AK39,'【記載例】シフト記号表（勤務時間帯）'!$D$6:$X$47,21,FALSE))</f>
        <v>3</v>
      </c>
      <c r="AL40" s="521">
        <f>IF(AL39="","",VLOOKUP(AL39,'【記載例】シフト記号表（勤務時間帯）'!$D$6:$X$47,21,FALSE))</f>
        <v>3</v>
      </c>
      <c r="AM40" s="521" t="str">
        <f>IF(AM39="","",VLOOKUP(AM39,'【記載例】シフト記号表（勤務時間帯）'!$D$6:$X$47,21,FALSE))</f>
        <v/>
      </c>
      <c r="AN40" s="521">
        <f>IF(AN39="","",VLOOKUP(AN39,'【記載例】シフト記号表（勤務時間帯）'!$D$6:$X$47,21,FALSE))</f>
        <v>7.9999999999999982</v>
      </c>
      <c r="AO40" s="523">
        <f>IF(AO39="","",VLOOKUP(AO39,'【記載例】シフト記号表（勤務時間帯）'!$D$6:$X$47,21,FALSE))</f>
        <v>7.9999999999999982</v>
      </c>
      <c r="AP40" s="522">
        <f>IF(AP39="","",VLOOKUP(AP39,'【記載例】シフト記号表（勤務時間帯）'!$D$6:$X$47,21,FALSE))</f>
        <v>8</v>
      </c>
      <c r="AQ40" s="521" t="str">
        <f>IF(AQ39="","",VLOOKUP(AQ39,'【記載例】シフト記号表（勤務時間帯）'!$D$6:$X$47,21,FALSE))</f>
        <v/>
      </c>
      <c r="AR40" s="521">
        <f>IF(AR39="","",VLOOKUP(AR39,'【記載例】シフト記号表（勤務時間帯）'!$D$6:$X$47,21,FALSE))</f>
        <v>7.9999999999999982</v>
      </c>
      <c r="AS40" s="521">
        <f>IF(AS39="","",VLOOKUP(AS39,'【記載例】シフト記号表（勤務時間帯）'!$D$6:$X$47,21,FALSE))</f>
        <v>8</v>
      </c>
      <c r="AT40" s="521">
        <f>IF(AT39="","",VLOOKUP(AT39,'【記載例】シフト記号表（勤務時間帯）'!$D$6:$X$47,21,FALSE))</f>
        <v>3</v>
      </c>
      <c r="AU40" s="521">
        <f>IF(AU39="","",VLOOKUP(AU39,'【記載例】シフト記号表（勤務時間帯）'!$D$6:$X$47,21,FALSE))</f>
        <v>3</v>
      </c>
      <c r="AV40" s="523" t="str">
        <f>IF(AV39="","",VLOOKUP(AV39,'【記載例】シフト記号表（勤務時間帯）'!$D$6:$X$47,21,FALSE))</f>
        <v/>
      </c>
      <c r="AW40" s="522" t="str">
        <f>IF(AW39="","",VLOOKUP(AW39,'【記載例】シフト記号表（勤務時間帯）'!$D$6:$X$47,21,FALSE))</f>
        <v/>
      </c>
      <c r="AX40" s="521" t="str">
        <f>IF(AX39="","",VLOOKUP(AX39,'【記載例】シフト記号表（勤務時間帯）'!$D$6:$X$47,21,FALSE))</f>
        <v/>
      </c>
      <c r="AY40" s="521" t="str">
        <f>IF(AY39="","",VLOOKUP(AY39,'【記載例】シフト記号表（勤務時間帯）'!$D$6:$X$47,21,FALSE))</f>
        <v/>
      </c>
      <c r="AZ40" s="1192">
        <f>IF($BC$3="４週",SUM(U40:AV40),IF($BC$3="暦月",SUM(U40:AY40),""))</f>
        <v>119.99999999999999</v>
      </c>
      <c r="BA40" s="1193"/>
      <c r="BB40" s="1194">
        <f>IF($BC$3="４週",AZ40/4,IF($BC$3="暦月",(AZ40/($BC$8/7)),""))</f>
        <v>29.999999999999996</v>
      </c>
      <c r="BC40" s="1193"/>
      <c r="BD40" s="1186"/>
      <c r="BE40" s="1187"/>
      <c r="BF40" s="1187"/>
      <c r="BG40" s="1187"/>
      <c r="BH40" s="1188"/>
    </row>
    <row r="41" spans="2:60" ht="20.25" customHeight="1">
      <c r="B41" s="544"/>
      <c r="C41" s="1147"/>
      <c r="D41" s="1148"/>
      <c r="E41" s="1149"/>
      <c r="F41" s="543"/>
      <c r="G41" s="542" t="str">
        <f>C39</f>
        <v>介護従業者</v>
      </c>
      <c r="H41" s="1152"/>
      <c r="I41" s="1159"/>
      <c r="J41" s="1160"/>
      <c r="K41" s="1160"/>
      <c r="L41" s="1161"/>
      <c r="M41" s="1168"/>
      <c r="N41" s="1169"/>
      <c r="O41" s="1170"/>
      <c r="P41" s="552" t="s">
        <v>425</v>
      </c>
      <c r="Q41" s="547"/>
      <c r="R41" s="547"/>
      <c r="S41" s="546"/>
      <c r="T41" s="559"/>
      <c r="U41" s="512" t="str">
        <f>IF(U39="","",VLOOKUP(U39,'【記載例】シフト記号表（勤務時間帯）'!$D$6:$Z$47,23,FALSE))</f>
        <v/>
      </c>
      <c r="V41" s="511" t="str">
        <f>IF(V39="","",VLOOKUP(V39,'【記載例】シフト記号表（勤務時間帯）'!$D$6:$Z$47,23,FALSE))</f>
        <v>-</v>
      </c>
      <c r="W41" s="511">
        <f>IF(W39="","",VLOOKUP(W39,'【記載例】シフト記号表（勤務時間帯）'!$D$6:$Z$47,23,FALSE))</f>
        <v>3.9999999999999991</v>
      </c>
      <c r="X41" s="511">
        <f>IF(X39="","",VLOOKUP(X39,'【記載例】シフト記号表（勤務時間帯）'!$D$6:$Z$47,23,FALSE))</f>
        <v>6</v>
      </c>
      <c r="Y41" s="511" t="str">
        <f>IF(Y39="","",VLOOKUP(Y39,'【記載例】シフト記号表（勤務時間帯）'!$D$6:$Z$47,23,FALSE))</f>
        <v>-</v>
      </c>
      <c r="Z41" s="511" t="str">
        <f>IF(Z39="","",VLOOKUP(Z39,'【記載例】シフト記号表（勤務時間帯）'!$D$6:$Z$47,23,FALSE))</f>
        <v/>
      </c>
      <c r="AA41" s="513" t="str">
        <f>IF(AA39="","",VLOOKUP(AA39,'【記載例】シフト記号表（勤務時間帯）'!$D$6:$Z$47,23,FALSE))</f>
        <v>-</v>
      </c>
      <c r="AB41" s="512" t="str">
        <f>IF(AB39="","",VLOOKUP(AB39,'【記載例】シフト記号表（勤務時間帯）'!$D$6:$Z$47,23,FALSE))</f>
        <v>-</v>
      </c>
      <c r="AC41" s="511" t="str">
        <f>IF(AC39="","",VLOOKUP(AC39,'【記載例】シフト記号表（勤務時間帯）'!$D$6:$Z$47,23,FALSE))</f>
        <v>-</v>
      </c>
      <c r="AD41" s="511" t="str">
        <f>IF(AD39="","",VLOOKUP(AD39,'【記載例】シフト記号表（勤務時間帯）'!$D$6:$Z$47,23,FALSE))</f>
        <v/>
      </c>
      <c r="AE41" s="511" t="str">
        <f>IF(AE39="","",VLOOKUP(AE39,'【記載例】シフト記号表（勤務時間帯）'!$D$6:$Z$47,23,FALSE))</f>
        <v/>
      </c>
      <c r="AF41" s="511">
        <f>IF(AF39="","",VLOOKUP(AF39,'【記載例】シフト記号表（勤務時間帯）'!$D$6:$Z$47,23,FALSE))</f>
        <v>3.9999999999999991</v>
      </c>
      <c r="AG41" s="511">
        <f>IF(AG39="","",VLOOKUP(AG39,'【記載例】シフト記号表（勤務時間帯）'!$D$6:$Z$47,23,FALSE))</f>
        <v>6</v>
      </c>
      <c r="AH41" s="513" t="str">
        <f>IF(AH39="","",VLOOKUP(AH39,'【記載例】シフト記号表（勤務時間帯）'!$D$6:$Z$47,23,FALSE))</f>
        <v>-</v>
      </c>
      <c r="AI41" s="512" t="str">
        <f>IF(AI39="","",VLOOKUP(AI39,'【記載例】シフト記号表（勤務時間帯）'!$D$6:$Z$47,23,FALSE))</f>
        <v>-</v>
      </c>
      <c r="AJ41" s="511" t="str">
        <f>IF(AJ39="","",VLOOKUP(AJ39,'【記載例】シフト記号表（勤務時間帯）'!$D$6:$Z$47,23,FALSE))</f>
        <v/>
      </c>
      <c r="AK41" s="511">
        <f>IF(AK39="","",VLOOKUP(AK39,'【記載例】シフト記号表（勤務時間帯）'!$D$6:$Z$47,23,FALSE))</f>
        <v>3.9999999999999991</v>
      </c>
      <c r="AL41" s="511">
        <f>IF(AL39="","",VLOOKUP(AL39,'【記載例】シフト記号表（勤務時間帯）'!$D$6:$Z$47,23,FALSE))</f>
        <v>6</v>
      </c>
      <c r="AM41" s="511" t="str">
        <f>IF(AM39="","",VLOOKUP(AM39,'【記載例】シフト記号表（勤務時間帯）'!$D$6:$Z$47,23,FALSE))</f>
        <v/>
      </c>
      <c r="AN41" s="511" t="str">
        <f>IF(AN39="","",VLOOKUP(AN39,'【記載例】シフト記号表（勤務時間帯）'!$D$6:$Z$47,23,FALSE))</f>
        <v>-</v>
      </c>
      <c r="AO41" s="513" t="str">
        <f>IF(AO39="","",VLOOKUP(AO39,'【記載例】シフト記号表（勤務時間帯）'!$D$6:$Z$47,23,FALSE))</f>
        <v>-</v>
      </c>
      <c r="AP41" s="512" t="str">
        <f>IF(AP39="","",VLOOKUP(AP39,'【記載例】シフト記号表（勤務時間帯）'!$D$6:$Z$47,23,FALSE))</f>
        <v>-</v>
      </c>
      <c r="AQ41" s="511" t="str">
        <f>IF(AQ39="","",VLOOKUP(AQ39,'【記載例】シフト記号表（勤務時間帯）'!$D$6:$Z$47,23,FALSE))</f>
        <v/>
      </c>
      <c r="AR41" s="511" t="str">
        <f>IF(AR39="","",VLOOKUP(AR39,'【記載例】シフト記号表（勤務時間帯）'!$D$6:$Z$47,23,FALSE))</f>
        <v>-</v>
      </c>
      <c r="AS41" s="511" t="str">
        <f>IF(AS39="","",VLOOKUP(AS39,'【記載例】シフト記号表（勤務時間帯）'!$D$6:$Z$47,23,FALSE))</f>
        <v>-</v>
      </c>
      <c r="AT41" s="511">
        <f>IF(AT39="","",VLOOKUP(AT39,'【記載例】シフト記号表（勤務時間帯）'!$D$6:$Z$47,23,FALSE))</f>
        <v>3.9999999999999991</v>
      </c>
      <c r="AU41" s="511">
        <f>IF(AU39="","",VLOOKUP(AU39,'【記載例】シフト記号表（勤務時間帯）'!$D$6:$Z$47,23,FALSE))</f>
        <v>6</v>
      </c>
      <c r="AV41" s="513" t="str">
        <f>IF(AV39="","",VLOOKUP(AV39,'【記載例】シフト記号表（勤務時間帯）'!$D$6:$Z$47,23,FALSE))</f>
        <v/>
      </c>
      <c r="AW41" s="512" t="str">
        <f>IF(AW39="","",VLOOKUP(AW39,'【記載例】シフト記号表（勤務時間帯）'!$D$6:$Z$47,23,FALSE))</f>
        <v/>
      </c>
      <c r="AX41" s="511" t="str">
        <f>IF(AX39="","",VLOOKUP(AX39,'【記載例】シフト記号表（勤務時間帯）'!$D$6:$Z$47,23,FALSE))</f>
        <v/>
      </c>
      <c r="AY41" s="511" t="str">
        <f>IF(AY39="","",VLOOKUP(AY39,'【記載例】シフト記号表（勤務時間帯）'!$D$6:$Z$47,23,FALSE))</f>
        <v/>
      </c>
      <c r="AZ41" s="1195">
        <f>IF($BC$3="４週",SUM(U41:AV41),IF($BC$3="暦月",SUM(U41:AY41),""))</f>
        <v>40</v>
      </c>
      <c r="BA41" s="1196"/>
      <c r="BB41" s="1197">
        <f>IF($BC$3="４週",AZ41/4,IF($BC$3="暦月",(AZ41/($BC$8/7)),""))</f>
        <v>10</v>
      </c>
      <c r="BC41" s="1196"/>
      <c r="BD41" s="1189"/>
      <c r="BE41" s="1190"/>
      <c r="BF41" s="1190"/>
      <c r="BG41" s="1190"/>
      <c r="BH41" s="1191"/>
    </row>
    <row r="42" spans="2:60" ht="20.25" customHeight="1">
      <c r="B42" s="537"/>
      <c r="C42" s="1141" t="s">
        <v>509</v>
      </c>
      <c r="D42" s="1142"/>
      <c r="E42" s="1143"/>
      <c r="F42" s="529"/>
      <c r="G42" s="528"/>
      <c r="H42" s="1205" t="s">
        <v>513</v>
      </c>
      <c r="I42" s="1153" t="s">
        <v>579</v>
      </c>
      <c r="J42" s="1154"/>
      <c r="K42" s="1154"/>
      <c r="L42" s="1155"/>
      <c r="M42" s="1162" t="s">
        <v>515</v>
      </c>
      <c r="N42" s="1163"/>
      <c r="O42" s="1164"/>
      <c r="P42" s="548" t="s">
        <v>427</v>
      </c>
      <c r="Q42" s="555"/>
      <c r="R42" s="555"/>
      <c r="S42" s="554"/>
      <c r="T42" s="553"/>
      <c r="U42" s="531" t="s">
        <v>958</v>
      </c>
      <c r="V42" s="530"/>
      <c r="W42" s="530" t="s">
        <v>959</v>
      </c>
      <c r="X42" s="530" t="s">
        <v>956</v>
      </c>
      <c r="Y42" s="530" t="s">
        <v>957</v>
      </c>
      <c r="Z42" s="530" t="s">
        <v>496</v>
      </c>
      <c r="AA42" s="532"/>
      <c r="AB42" s="531" t="s">
        <v>958</v>
      </c>
      <c r="AC42" s="530"/>
      <c r="AD42" s="530" t="s">
        <v>954</v>
      </c>
      <c r="AE42" s="530" t="s">
        <v>956</v>
      </c>
      <c r="AF42" s="530" t="s">
        <v>957</v>
      </c>
      <c r="AG42" s="530"/>
      <c r="AH42" s="532" t="s">
        <v>958</v>
      </c>
      <c r="AI42" s="531" t="s">
        <v>956</v>
      </c>
      <c r="AJ42" s="530" t="s">
        <v>957</v>
      </c>
      <c r="AK42" s="530"/>
      <c r="AL42" s="530" t="s">
        <v>958</v>
      </c>
      <c r="AM42" s="530" t="s">
        <v>958</v>
      </c>
      <c r="AN42" s="530" t="s">
        <v>495</v>
      </c>
      <c r="AO42" s="532"/>
      <c r="AP42" s="531" t="s">
        <v>956</v>
      </c>
      <c r="AQ42" s="530" t="s">
        <v>957</v>
      </c>
      <c r="AR42" s="530"/>
      <c r="AS42" s="530" t="s">
        <v>958</v>
      </c>
      <c r="AT42" s="530"/>
      <c r="AU42" s="530" t="s">
        <v>956</v>
      </c>
      <c r="AV42" s="532" t="s">
        <v>957</v>
      </c>
      <c r="AW42" s="531"/>
      <c r="AX42" s="530"/>
      <c r="AY42" s="530"/>
      <c r="AZ42" s="1171"/>
      <c r="BA42" s="1172"/>
      <c r="BB42" s="1201"/>
      <c r="BC42" s="1172"/>
      <c r="BD42" s="1183"/>
      <c r="BE42" s="1184"/>
      <c r="BF42" s="1184"/>
      <c r="BG42" s="1184"/>
      <c r="BH42" s="1185"/>
    </row>
    <row r="43" spans="2:60" ht="20.25" customHeight="1">
      <c r="B43" s="520">
        <f>B40+1</f>
        <v>8</v>
      </c>
      <c r="C43" s="1144"/>
      <c r="D43" s="1145"/>
      <c r="E43" s="1146"/>
      <c r="F43" s="529" t="str">
        <f>C42</f>
        <v>介護従業者</v>
      </c>
      <c r="G43" s="528"/>
      <c r="H43" s="1151"/>
      <c r="I43" s="1156"/>
      <c r="J43" s="1157"/>
      <c r="K43" s="1157"/>
      <c r="L43" s="1158"/>
      <c r="M43" s="1165"/>
      <c r="N43" s="1166"/>
      <c r="O43" s="1167"/>
      <c r="P43" s="527" t="s">
        <v>426</v>
      </c>
      <c r="Q43" s="526"/>
      <c r="R43" s="526"/>
      <c r="S43" s="525"/>
      <c r="T43" s="524"/>
      <c r="U43" s="522">
        <f>IF(U42="","",VLOOKUP(U42,'【記載例】シフト記号表（勤務時間帯）'!$D$6:$X$47,21,FALSE))</f>
        <v>7.9999999999999982</v>
      </c>
      <c r="V43" s="521" t="str">
        <f>IF(V42="","",VLOOKUP(V42,'【記載例】シフト記号表（勤務時間帯）'!$D$6:$X$47,21,FALSE))</f>
        <v/>
      </c>
      <c r="W43" s="521">
        <f>IF(W42="","",VLOOKUP(W42,'【記載例】シフト記号表（勤務時間帯）'!$D$6:$X$47,21,FALSE))</f>
        <v>8</v>
      </c>
      <c r="X43" s="521">
        <f>IF(X42="","",VLOOKUP(X42,'【記載例】シフト記号表（勤務時間帯）'!$D$6:$X$47,21,FALSE))</f>
        <v>3</v>
      </c>
      <c r="Y43" s="521">
        <f>IF(Y42="","",VLOOKUP(Y42,'【記載例】シフト記号表（勤務時間帯）'!$D$6:$X$47,21,FALSE))</f>
        <v>3</v>
      </c>
      <c r="Z43" s="521">
        <f>IF(Z42="","",VLOOKUP(Z42,'【記載例】シフト記号表（勤務時間帯）'!$D$6:$X$47,21,FALSE))</f>
        <v>7.9999999999999982</v>
      </c>
      <c r="AA43" s="523" t="str">
        <f>IF(AA42="","",VLOOKUP(AA42,'【記載例】シフト記号表（勤務時間帯）'!$D$6:$X$47,21,FALSE))</f>
        <v/>
      </c>
      <c r="AB43" s="522">
        <f>IF(AB42="","",VLOOKUP(AB42,'【記載例】シフト記号表（勤務時間帯）'!$D$6:$X$47,21,FALSE))</f>
        <v>7.9999999999999982</v>
      </c>
      <c r="AC43" s="521" t="str">
        <f>IF(AC42="","",VLOOKUP(AC42,'【記載例】シフト記号表（勤務時間帯）'!$D$6:$X$47,21,FALSE))</f>
        <v/>
      </c>
      <c r="AD43" s="521">
        <f>IF(AD42="","",VLOOKUP(AD42,'【記載例】シフト記号表（勤務時間帯）'!$D$6:$X$47,21,FALSE))</f>
        <v>8</v>
      </c>
      <c r="AE43" s="521">
        <f>IF(AE42="","",VLOOKUP(AE42,'【記載例】シフト記号表（勤務時間帯）'!$D$6:$X$47,21,FALSE))</f>
        <v>3</v>
      </c>
      <c r="AF43" s="521">
        <f>IF(AF42="","",VLOOKUP(AF42,'【記載例】シフト記号表（勤務時間帯）'!$D$6:$X$47,21,FALSE))</f>
        <v>3</v>
      </c>
      <c r="AG43" s="521" t="str">
        <f>IF(AG42="","",VLOOKUP(AG42,'【記載例】シフト記号表（勤務時間帯）'!$D$6:$X$47,21,FALSE))</f>
        <v/>
      </c>
      <c r="AH43" s="523">
        <f>IF(AH42="","",VLOOKUP(AH42,'【記載例】シフト記号表（勤務時間帯）'!$D$6:$X$47,21,FALSE))</f>
        <v>7.9999999999999982</v>
      </c>
      <c r="AI43" s="522">
        <f>IF(AI42="","",VLOOKUP(AI42,'【記載例】シフト記号表（勤務時間帯）'!$D$6:$X$47,21,FALSE))</f>
        <v>3</v>
      </c>
      <c r="AJ43" s="521">
        <f>IF(AJ42="","",VLOOKUP(AJ42,'【記載例】シフト記号表（勤務時間帯）'!$D$6:$X$47,21,FALSE))</f>
        <v>3</v>
      </c>
      <c r="AK43" s="521" t="str">
        <f>IF(AK42="","",VLOOKUP(AK42,'【記載例】シフト記号表（勤務時間帯）'!$D$6:$X$47,21,FALSE))</f>
        <v/>
      </c>
      <c r="AL43" s="521">
        <f>IF(AL42="","",VLOOKUP(AL42,'【記載例】シフト記号表（勤務時間帯）'!$D$6:$X$47,21,FALSE))</f>
        <v>7.9999999999999982</v>
      </c>
      <c r="AM43" s="521">
        <f>IF(AM42="","",VLOOKUP(AM42,'【記載例】シフト記号表（勤務時間帯）'!$D$6:$X$47,21,FALSE))</f>
        <v>7.9999999999999982</v>
      </c>
      <c r="AN43" s="521">
        <f>IF(AN42="","",VLOOKUP(AN42,'【記載例】シフト記号表（勤務時間帯）'!$D$6:$X$47,21,FALSE))</f>
        <v>8</v>
      </c>
      <c r="AO43" s="523" t="str">
        <f>IF(AO42="","",VLOOKUP(AO42,'【記載例】シフト記号表（勤務時間帯）'!$D$6:$X$47,21,FALSE))</f>
        <v/>
      </c>
      <c r="AP43" s="522">
        <f>IF(AP42="","",VLOOKUP(AP42,'【記載例】シフト記号表（勤務時間帯）'!$D$6:$X$47,21,FALSE))</f>
        <v>3</v>
      </c>
      <c r="AQ43" s="521">
        <f>IF(AQ42="","",VLOOKUP(AQ42,'【記載例】シフト記号表（勤務時間帯）'!$D$6:$X$47,21,FALSE))</f>
        <v>3</v>
      </c>
      <c r="AR43" s="521" t="str">
        <f>IF(AR42="","",VLOOKUP(AR42,'【記載例】シフト記号表（勤務時間帯）'!$D$6:$X$47,21,FALSE))</f>
        <v/>
      </c>
      <c r="AS43" s="521">
        <f>IF(AS42="","",VLOOKUP(AS42,'【記載例】シフト記号表（勤務時間帯）'!$D$6:$X$47,21,FALSE))</f>
        <v>7.9999999999999982</v>
      </c>
      <c r="AT43" s="521" t="str">
        <f>IF(AT42="","",VLOOKUP(AT42,'【記載例】シフト記号表（勤務時間帯）'!$D$6:$X$47,21,FALSE))</f>
        <v/>
      </c>
      <c r="AU43" s="521">
        <f>IF(AU42="","",VLOOKUP(AU42,'【記載例】シフト記号表（勤務時間帯）'!$D$6:$X$47,21,FALSE))</f>
        <v>3</v>
      </c>
      <c r="AV43" s="523">
        <f>IF(AV42="","",VLOOKUP(AV42,'【記載例】シフト記号表（勤務時間帯）'!$D$6:$X$47,21,FALSE))</f>
        <v>3</v>
      </c>
      <c r="AW43" s="522" t="str">
        <f>IF(AW42="","",VLOOKUP(AW42,'【記載例】シフト記号表（勤務時間帯）'!$D$6:$X$47,21,FALSE))</f>
        <v/>
      </c>
      <c r="AX43" s="521" t="str">
        <f>IF(AX42="","",VLOOKUP(AX42,'【記載例】シフト記号表（勤務時間帯）'!$D$6:$X$47,21,FALSE))</f>
        <v/>
      </c>
      <c r="AY43" s="521" t="str">
        <f>IF(AY42="","",VLOOKUP(AY42,'【記載例】シフト記号表（勤務時間帯）'!$D$6:$X$47,21,FALSE))</f>
        <v/>
      </c>
      <c r="AZ43" s="1192">
        <f>IF($BC$3="４週",SUM(U43:AV43),IF($BC$3="暦月",SUM(U43:AY43),""))</f>
        <v>110</v>
      </c>
      <c r="BA43" s="1193"/>
      <c r="BB43" s="1194">
        <f>IF($BC$3="４週",AZ43/4,IF($BC$3="暦月",(AZ43/($BC$8/7)),""))</f>
        <v>27.5</v>
      </c>
      <c r="BC43" s="1193"/>
      <c r="BD43" s="1186"/>
      <c r="BE43" s="1187"/>
      <c r="BF43" s="1187"/>
      <c r="BG43" s="1187"/>
      <c r="BH43" s="1188"/>
    </row>
    <row r="44" spans="2:60" ht="20.25" customHeight="1">
      <c r="B44" s="544"/>
      <c r="C44" s="1147"/>
      <c r="D44" s="1148"/>
      <c r="E44" s="1149"/>
      <c r="F44" s="543"/>
      <c r="G44" s="542" t="str">
        <f>C42</f>
        <v>介護従業者</v>
      </c>
      <c r="H44" s="1152"/>
      <c r="I44" s="1159"/>
      <c r="J44" s="1160"/>
      <c r="K44" s="1160"/>
      <c r="L44" s="1161"/>
      <c r="M44" s="1168"/>
      <c r="N44" s="1169"/>
      <c r="O44" s="1170"/>
      <c r="P44" s="552" t="s">
        <v>425</v>
      </c>
      <c r="Q44" s="558"/>
      <c r="R44" s="558"/>
      <c r="S44" s="557"/>
      <c r="T44" s="556"/>
      <c r="U44" s="512" t="str">
        <f>IF(U42="","",VLOOKUP(U42,'【記載例】シフト記号表（勤務時間帯）'!$D$6:$Z$47,23,FALSE))</f>
        <v>-</v>
      </c>
      <c r="V44" s="511" t="str">
        <f>IF(V42="","",VLOOKUP(V42,'【記載例】シフト記号表（勤務時間帯）'!$D$6:$Z$47,23,FALSE))</f>
        <v/>
      </c>
      <c r="W44" s="511" t="str">
        <f>IF(W42="","",VLOOKUP(W42,'【記載例】シフト記号表（勤務時間帯）'!$D$6:$Z$47,23,FALSE))</f>
        <v>-</v>
      </c>
      <c r="X44" s="511">
        <f>IF(X42="","",VLOOKUP(X42,'【記載例】シフト記号表（勤務時間帯）'!$D$6:$Z$47,23,FALSE))</f>
        <v>3.9999999999999991</v>
      </c>
      <c r="Y44" s="511">
        <f>IF(Y42="","",VLOOKUP(Y42,'【記載例】シフト記号表（勤務時間帯）'!$D$6:$Z$47,23,FALSE))</f>
        <v>6</v>
      </c>
      <c r="Z44" s="511" t="str">
        <f>IF(Z42="","",VLOOKUP(Z42,'【記載例】シフト記号表（勤務時間帯）'!$D$6:$Z$47,23,FALSE))</f>
        <v>-</v>
      </c>
      <c r="AA44" s="513" t="str">
        <f>IF(AA42="","",VLOOKUP(AA42,'【記載例】シフト記号表（勤務時間帯）'!$D$6:$Z$47,23,FALSE))</f>
        <v/>
      </c>
      <c r="AB44" s="512" t="str">
        <f>IF(AB42="","",VLOOKUP(AB42,'【記載例】シフト記号表（勤務時間帯）'!$D$6:$Z$47,23,FALSE))</f>
        <v>-</v>
      </c>
      <c r="AC44" s="511" t="str">
        <f>IF(AC42="","",VLOOKUP(AC42,'【記載例】シフト記号表（勤務時間帯）'!$D$6:$Z$47,23,FALSE))</f>
        <v/>
      </c>
      <c r="AD44" s="511" t="str">
        <f>IF(AD42="","",VLOOKUP(AD42,'【記載例】シフト記号表（勤務時間帯）'!$D$6:$Z$47,23,FALSE))</f>
        <v>-</v>
      </c>
      <c r="AE44" s="511">
        <f>IF(AE42="","",VLOOKUP(AE42,'【記載例】シフト記号表（勤務時間帯）'!$D$6:$Z$47,23,FALSE))</f>
        <v>3.9999999999999991</v>
      </c>
      <c r="AF44" s="511">
        <f>IF(AF42="","",VLOOKUP(AF42,'【記載例】シフト記号表（勤務時間帯）'!$D$6:$Z$47,23,FALSE))</f>
        <v>6</v>
      </c>
      <c r="AG44" s="511" t="str">
        <f>IF(AG42="","",VLOOKUP(AG42,'【記載例】シフト記号表（勤務時間帯）'!$D$6:$Z$47,23,FALSE))</f>
        <v/>
      </c>
      <c r="AH44" s="513" t="str">
        <f>IF(AH42="","",VLOOKUP(AH42,'【記載例】シフト記号表（勤務時間帯）'!$D$6:$Z$47,23,FALSE))</f>
        <v>-</v>
      </c>
      <c r="AI44" s="512">
        <f>IF(AI42="","",VLOOKUP(AI42,'【記載例】シフト記号表（勤務時間帯）'!$D$6:$Z$47,23,FALSE))</f>
        <v>3.9999999999999991</v>
      </c>
      <c r="AJ44" s="511">
        <f>IF(AJ42="","",VLOOKUP(AJ42,'【記載例】シフト記号表（勤務時間帯）'!$D$6:$Z$47,23,FALSE))</f>
        <v>6</v>
      </c>
      <c r="AK44" s="511" t="str">
        <f>IF(AK42="","",VLOOKUP(AK42,'【記載例】シフト記号表（勤務時間帯）'!$D$6:$Z$47,23,FALSE))</f>
        <v/>
      </c>
      <c r="AL44" s="511" t="str">
        <f>IF(AL42="","",VLOOKUP(AL42,'【記載例】シフト記号表（勤務時間帯）'!$D$6:$Z$47,23,FALSE))</f>
        <v>-</v>
      </c>
      <c r="AM44" s="511" t="str">
        <f>IF(AM42="","",VLOOKUP(AM42,'【記載例】シフト記号表（勤務時間帯）'!$D$6:$Z$47,23,FALSE))</f>
        <v>-</v>
      </c>
      <c r="AN44" s="511" t="str">
        <f>IF(AN42="","",VLOOKUP(AN42,'【記載例】シフト記号表（勤務時間帯）'!$D$6:$Z$47,23,FALSE))</f>
        <v>-</v>
      </c>
      <c r="AO44" s="513" t="str">
        <f>IF(AO42="","",VLOOKUP(AO42,'【記載例】シフト記号表（勤務時間帯）'!$D$6:$Z$47,23,FALSE))</f>
        <v/>
      </c>
      <c r="AP44" s="512">
        <f>IF(AP42="","",VLOOKUP(AP42,'【記載例】シフト記号表（勤務時間帯）'!$D$6:$Z$47,23,FALSE))</f>
        <v>3.9999999999999991</v>
      </c>
      <c r="AQ44" s="511">
        <f>IF(AQ42="","",VLOOKUP(AQ42,'【記載例】シフト記号表（勤務時間帯）'!$D$6:$Z$47,23,FALSE))</f>
        <v>6</v>
      </c>
      <c r="AR44" s="511" t="str">
        <f>IF(AR42="","",VLOOKUP(AR42,'【記載例】シフト記号表（勤務時間帯）'!$D$6:$Z$47,23,FALSE))</f>
        <v/>
      </c>
      <c r="AS44" s="511" t="str">
        <f>IF(AS42="","",VLOOKUP(AS42,'【記載例】シフト記号表（勤務時間帯）'!$D$6:$Z$47,23,FALSE))</f>
        <v>-</v>
      </c>
      <c r="AT44" s="511" t="str">
        <f>IF(AT42="","",VLOOKUP(AT42,'【記載例】シフト記号表（勤務時間帯）'!$D$6:$Z$47,23,FALSE))</f>
        <v/>
      </c>
      <c r="AU44" s="511">
        <f>IF(AU42="","",VLOOKUP(AU42,'【記載例】シフト記号表（勤務時間帯）'!$D$6:$Z$47,23,FALSE))</f>
        <v>3.9999999999999991</v>
      </c>
      <c r="AV44" s="513">
        <f>IF(AV42="","",VLOOKUP(AV42,'【記載例】シフト記号表（勤務時間帯）'!$D$6:$Z$47,23,FALSE))</f>
        <v>6</v>
      </c>
      <c r="AW44" s="512" t="str">
        <f>IF(AW42="","",VLOOKUP(AW42,'【記載例】シフト記号表（勤務時間帯）'!$D$6:$Z$47,23,FALSE))</f>
        <v/>
      </c>
      <c r="AX44" s="511" t="str">
        <f>IF(AX42="","",VLOOKUP(AX42,'【記載例】シフト記号表（勤務時間帯）'!$D$6:$Z$47,23,FALSE))</f>
        <v/>
      </c>
      <c r="AY44" s="511" t="str">
        <f>IF(AY42="","",VLOOKUP(AY42,'【記載例】シフト記号表（勤務時間帯）'!$D$6:$Z$47,23,FALSE))</f>
        <v/>
      </c>
      <c r="AZ44" s="1195">
        <f>IF($BC$3="４週",SUM(U44:AV44),IF($BC$3="暦月",SUM(U44:AY44),""))</f>
        <v>50</v>
      </c>
      <c r="BA44" s="1196"/>
      <c r="BB44" s="1197">
        <f>IF($BC$3="４週",AZ44/4,IF($BC$3="暦月",(AZ44/($BC$8/7)),""))</f>
        <v>12.5</v>
      </c>
      <c r="BC44" s="1196"/>
      <c r="BD44" s="1189"/>
      <c r="BE44" s="1190"/>
      <c r="BF44" s="1190"/>
      <c r="BG44" s="1190"/>
      <c r="BH44" s="1191"/>
    </row>
    <row r="45" spans="2:60" ht="20.25" customHeight="1">
      <c r="B45" s="537"/>
      <c r="C45" s="1141" t="s">
        <v>509</v>
      </c>
      <c r="D45" s="1142"/>
      <c r="E45" s="1143"/>
      <c r="F45" s="529"/>
      <c r="G45" s="528"/>
      <c r="H45" s="1205" t="s">
        <v>513</v>
      </c>
      <c r="I45" s="1153" t="s">
        <v>511</v>
      </c>
      <c r="J45" s="1154"/>
      <c r="K45" s="1154"/>
      <c r="L45" s="1155"/>
      <c r="M45" s="1162" t="s">
        <v>512</v>
      </c>
      <c r="N45" s="1163"/>
      <c r="O45" s="1164"/>
      <c r="P45" s="548" t="s">
        <v>427</v>
      </c>
      <c r="Q45" s="555"/>
      <c r="R45" s="555"/>
      <c r="S45" s="554"/>
      <c r="T45" s="553"/>
      <c r="U45" s="531" t="s">
        <v>957</v>
      </c>
      <c r="V45" s="530" t="s">
        <v>494</v>
      </c>
      <c r="W45" s="530" t="s">
        <v>954</v>
      </c>
      <c r="X45" s="530"/>
      <c r="Y45" s="530"/>
      <c r="Z45" s="530" t="s">
        <v>495</v>
      </c>
      <c r="AA45" s="532" t="s">
        <v>956</v>
      </c>
      <c r="AB45" s="531" t="s">
        <v>957</v>
      </c>
      <c r="AC45" s="530"/>
      <c r="AD45" s="530"/>
      <c r="AE45" s="530" t="s">
        <v>958</v>
      </c>
      <c r="AF45" s="530" t="s">
        <v>954</v>
      </c>
      <c r="AG45" s="530" t="s">
        <v>954</v>
      </c>
      <c r="AH45" s="532" t="s">
        <v>956</v>
      </c>
      <c r="AI45" s="531" t="s">
        <v>957</v>
      </c>
      <c r="AJ45" s="530" t="s">
        <v>954</v>
      </c>
      <c r="AK45" s="530"/>
      <c r="AL45" s="530" t="s">
        <v>959</v>
      </c>
      <c r="AM45" s="530" t="s">
        <v>956</v>
      </c>
      <c r="AN45" s="530" t="s">
        <v>957</v>
      </c>
      <c r="AO45" s="532"/>
      <c r="AP45" s="531"/>
      <c r="AQ45" s="530" t="s">
        <v>956</v>
      </c>
      <c r="AR45" s="530" t="s">
        <v>957</v>
      </c>
      <c r="AS45" s="530"/>
      <c r="AT45" s="530" t="s">
        <v>958</v>
      </c>
      <c r="AU45" s="530" t="s">
        <v>959</v>
      </c>
      <c r="AV45" s="532" t="s">
        <v>956</v>
      </c>
      <c r="AW45" s="531"/>
      <c r="AX45" s="530"/>
      <c r="AY45" s="530"/>
      <c r="AZ45" s="1171"/>
      <c r="BA45" s="1172"/>
      <c r="BB45" s="1201"/>
      <c r="BC45" s="1172"/>
      <c r="BD45" s="1183"/>
      <c r="BE45" s="1184"/>
      <c r="BF45" s="1184"/>
      <c r="BG45" s="1184"/>
      <c r="BH45" s="1185"/>
    </row>
    <row r="46" spans="2:60" ht="20.25" customHeight="1">
      <c r="B46" s="520">
        <f>B43+1</f>
        <v>9</v>
      </c>
      <c r="C46" s="1144"/>
      <c r="D46" s="1145"/>
      <c r="E46" s="1146"/>
      <c r="F46" s="529" t="str">
        <f>C45</f>
        <v>介護従業者</v>
      </c>
      <c r="G46" s="528"/>
      <c r="H46" s="1151"/>
      <c r="I46" s="1156"/>
      <c r="J46" s="1157"/>
      <c r="K46" s="1157"/>
      <c r="L46" s="1158"/>
      <c r="M46" s="1165"/>
      <c r="N46" s="1166"/>
      <c r="O46" s="1167"/>
      <c r="P46" s="527" t="s">
        <v>426</v>
      </c>
      <c r="Q46" s="526"/>
      <c r="R46" s="526"/>
      <c r="S46" s="525"/>
      <c r="T46" s="524"/>
      <c r="U46" s="522">
        <f>IF(U45="","",VLOOKUP(U45,'【記載例】シフト記号表（勤務時間帯）'!$D$6:$X$47,21,FALSE))</f>
        <v>3</v>
      </c>
      <c r="V46" s="521">
        <f>IF(V45="","",VLOOKUP(V45,'【記載例】シフト記号表（勤務時間帯）'!$D$6:$X$47,21,FALSE))</f>
        <v>8</v>
      </c>
      <c r="W46" s="521">
        <f>IF(W45="","",VLOOKUP(W45,'【記載例】シフト記号表（勤務時間帯）'!$D$6:$X$47,21,FALSE))</f>
        <v>8</v>
      </c>
      <c r="X46" s="521" t="str">
        <f>IF(X45="","",VLOOKUP(X45,'【記載例】シフト記号表（勤務時間帯）'!$D$6:$X$47,21,FALSE))</f>
        <v/>
      </c>
      <c r="Y46" s="521" t="str">
        <f>IF(Y45="","",VLOOKUP(Y45,'【記載例】シフト記号表（勤務時間帯）'!$D$6:$X$47,21,FALSE))</f>
        <v/>
      </c>
      <c r="Z46" s="521">
        <f>IF(Z45="","",VLOOKUP(Z45,'【記載例】シフト記号表（勤務時間帯）'!$D$6:$X$47,21,FALSE))</f>
        <v>8</v>
      </c>
      <c r="AA46" s="523">
        <f>IF(AA45="","",VLOOKUP(AA45,'【記載例】シフト記号表（勤務時間帯）'!$D$6:$X$47,21,FALSE))</f>
        <v>3</v>
      </c>
      <c r="AB46" s="522">
        <f>IF(AB45="","",VLOOKUP(AB45,'【記載例】シフト記号表（勤務時間帯）'!$D$6:$X$47,21,FALSE))</f>
        <v>3</v>
      </c>
      <c r="AC46" s="521" t="str">
        <f>IF(AC45="","",VLOOKUP(AC45,'【記載例】シフト記号表（勤務時間帯）'!$D$6:$X$47,21,FALSE))</f>
        <v/>
      </c>
      <c r="AD46" s="521" t="str">
        <f>IF(AD45="","",VLOOKUP(AD45,'【記載例】シフト記号表（勤務時間帯）'!$D$6:$X$47,21,FALSE))</f>
        <v/>
      </c>
      <c r="AE46" s="521">
        <f>IF(AE45="","",VLOOKUP(AE45,'【記載例】シフト記号表（勤務時間帯）'!$D$6:$X$47,21,FALSE))</f>
        <v>7.9999999999999982</v>
      </c>
      <c r="AF46" s="521">
        <f>IF(AF45="","",VLOOKUP(AF45,'【記載例】シフト記号表（勤務時間帯）'!$D$6:$X$47,21,FALSE))</f>
        <v>8</v>
      </c>
      <c r="AG46" s="521">
        <f>IF(AG45="","",VLOOKUP(AG45,'【記載例】シフト記号表（勤務時間帯）'!$D$6:$X$47,21,FALSE))</f>
        <v>8</v>
      </c>
      <c r="AH46" s="523">
        <f>IF(AH45="","",VLOOKUP(AH45,'【記載例】シフト記号表（勤務時間帯）'!$D$6:$X$47,21,FALSE))</f>
        <v>3</v>
      </c>
      <c r="AI46" s="522">
        <f>IF(AI45="","",VLOOKUP(AI45,'【記載例】シフト記号表（勤務時間帯）'!$D$6:$X$47,21,FALSE))</f>
        <v>3</v>
      </c>
      <c r="AJ46" s="521">
        <f>IF(AJ45="","",VLOOKUP(AJ45,'【記載例】シフト記号表（勤務時間帯）'!$D$6:$X$47,21,FALSE))</f>
        <v>8</v>
      </c>
      <c r="AK46" s="521" t="str">
        <f>IF(AK45="","",VLOOKUP(AK45,'【記載例】シフト記号表（勤務時間帯）'!$D$6:$X$47,21,FALSE))</f>
        <v/>
      </c>
      <c r="AL46" s="521">
        <f>IF(AL45="","",VLOOKUP(AL45,'【記載例】シフト記号表（勤務時間帯）'!$D$6:$X$47,21,FALSE))</f>
        <v>8</v>
      </c>
      <c r="AM46" s="521">
        <f>IF(AM45="","",VLOOKUP(AM45,'【記載例】シフト記号表（勤務時間帯）'!$D$6:$X$47,21,FALSE))</f>
        <v>3</v>
      </c>
      <c r="AN46" s="521">
        <f>IF(AN45="","",VLOOKUP(AN45,'【記載例】シフト記号表（勤務時間帯）'!$D$6:$X$47,21,FALSE))</f>
        <v>3</v>
      </c>
      <c r="AO46" s="523" t="str">
        <f>IF(AO45="","",VLOOKUP(AO45,'【記載例】シフト記号表（勤務時間帯）'!$D$6:$X$47,21,FALSE))</f>
        <v/>
      </c>
      <c r="AP46" s="522" t="str">
        <f>IF(AP45="","",VLOOKUP(AP45,'【記載例】シフト記号表（勤務時間帯）'!$D$6:$X$47,21,FALSE))</f>
        <v/>
      </c>
      <c r="AQ46" s="521">
        <f>IF(AQ45="","",VLOOKUP(AQ45,'【記載例】シフト記号表（勤務時間帯）'!$D$6:$X$47,21,FALSE))</f>
        <v>3</v>
      </c>
      <c r="AR46" s="521">
        <f>IF(AR45="","",VLOOKUP(AR45,'【記載例】シフト記号表（勤務時間帯）'!$D$6:$X$47,21,FALSE))</f>
        <v>3</v>
      </c>
      <c r="AS46" s="521" t="str">
        <f>IF(AS45="","",VLOOKUP(AS45,'【記載例】シフト記号表（勤務時間帯）'!$D$6:$X$47,21,FALSE))</f>
        <v/>
      </c>
      <c r="AT46" s="521">
        <f>IF(AT45="","",VLOOKUP(AT45,'【記載例】シフト記号表（勤務時間帯）'!$D$6:$X$47,21,FALSE))</f>
        <v>7.9999999999999982</v>
      </c>
      <c r="AU46" s="521">
        <f>IF(AU45="","",VLOOKUP(AU45,'【記載例】シフト記号表（勤務時間帯）'!$D$6:$X$47,21,FALSE))</f>
        <v>8</v>
      </c>
      <c r="AV46" s="523">
        <f>IF(AV45="","",VLOOKUP(AV45,'【記載例】シフト記号表（勤務時間帯）'!$D$6:$X$47,21,FALSE))</f>
        <v>3</v>
      </c>
      <c r="AW46" s="522" t="str">
        <f>IF(AW45="","",VLOOKUP(AW45,'【記載例】シフト記号表（勤務時間帯）'!$D$6:$X$47,21,FALSE))</f>
        <v/>
      </c>
      <c r="AX46" s="521" t="str">
        <f>IF(AX45="","",VLOOKUP(AX45,'【記載例】シフト記号表（勤務時間帯）'!$D$6:$X$47,21,FALSE))</f>
        <v/>
      </c>
      <c r="AY46" s="521" t="str">
        <f>IF(AY45="","",VLOOKUP(AY45,'【記載例】シフト記号表（勤務時間帯）'!$D$6:$X$47,21,FALSE))</f>
        <v/>
      </c>
      <c r="AZ46" s="1192">
        <f>IF($BC$3="４週",SUM(U46:AV46),IF($BC$3="暦月",SUM(U46:AY46),""))</f>
        <v>110</v>
      </c>
      <c r="BA46" s="1193"/>
      <c r="BB46" s="1194">
        <f>IF($BC$3="４週",AZ46/4,IF($BC$3="暦月",(AZ46/($BC$8/7)),""))</f>
        <v>27.5</v>
      </c>
      <c r="BC46" s="1193"/>
      <c r="BD46" s="1186"/>
      <c r="BE46" s="1187"/>
      <c r="BF46" s="1187"/>
      <c r="BG46" s="1187"/>
      <c r="BH46" s="1188"/>
    </row>
    <row r="47" spans="2:60" ht="20.25" customHeight="1">
      <c r="B47" s="544"/>
      <c r="C47" s="1147"/>
      <c r="D47" s="1148"/>
      <c r="E47" s="1149"/>
      <c r="F47" s="543"/>
      <c r="G47" s="542" t="str">
        <f>C45</f>
        <v>介護従業者</v>
      </c>
      <c r="H47" s="1152"/>
      <c r="I47" s="1159"/>
      <c r="J47" s="1160"/>
      <c r="K47" s="1160"/>
      <c r="L47" s="1161"/>
      <c r="M47" s="1168"/>
      <c r="N47" s="1169"/>
      <c r="O47" s="1170"/>
      <c r="P47" s="552" t="s">
        <v>425</v>
      </c>
      <c r="Q47" s="551"/>
      <c r="R47" s="551"/>
      <c r="S47" s="550"/>
      <c r="T47" s="549"/>
      <c r="U47" s="512">
        <f>IF(U45="","",VLOOKUP(U45,'【記載例】シフト記号表（勤務時間帯）'!$D$6:$Z$47,23,FALSE))</f>
        <v>6</v>
      </c>
      <c r="V47" s="511" t="str">
        <f>IF(V45="","",VLOOKUP(V45,'【記載例】シフト記号表（勤務時間帯）'!$D$6:$Z$47,23,FALSE))</f>
        <v>-</v>
      </c>
      <c r="W47" s="511" t="str">
        <f>IF(W45="","",VLOOKUP(W45,'【記載例】シフト記号表（勤務時間帯）'!$D$6:$Z$47,23,FALSE))</f>
        <v>-</v>
      </c>
      <c r="X47" s="511" t="str">
        <f>IF(X45="","",VLOOKUP(X45,'【記載例】シフト記号表（勤務時間帯）'!$D$6:$Z$47,23,FALSE))</f>
        <v/>
      </c>
      <c r="Y47" s="511" t="str">
        <f>IF(Y45="","",VLOOKUP(Y45,'【記載例】シフト記号表（勤務時間帯）'!$D$6:$Z$47,23,FALSE))</f>
        <v/>
      </c>
      <c r="Z47" s="511" t="str">
        <f>IF(Z45="","",VLOOKUP(Z45,'【記載例】シフト記号表（勤務時間帯）'!$D$6:$Z$47,23,FALSE))</f>
        <v>-</v>
      </c>
      <c r="AA47" s="513">
        <f>IF(AA45="","",VLOOKUP(AA45,'【記載例】シフト記号表（勤務時間帯）'!$D$6:$Z$47,23,FALSE))</f>
        <v>3.9999999999999991</v>
      </c>
      <c r="AB47" s="512">
        <f>IF(AB45="","",VLOOKUP(AB45,'【記載例】シフト記号表（勤務時間帯）'!$D$6:$Z$47,23,FALSE))</f>
        <v>6</v>
      </c>
      <c r="AC47" s="511" t="str">
        <f>IF(AC45="","",VLOOKUP(AC45,'【記載例】シフト記号表（勤務時間帯）'!$D$6:$Z$47,23,FALSE))</f>
        <v/>
      </c>
      <c r="AD47" s="511" t="str">
        <f>IF(AD45="","",VLOOKUP(AD45,'【記載例】シフト記号表（勤務時間帯）'!$D$6:$Z$47,23,FALSE))</f>
        <v/>
      </c>
      <c r="AE47" s="511" t="str">
        <f>IF(AE45="","",VLOOKUP(AE45,'【記載例】シフト記号表（勤務時間帯）'!$D$6:$Z$47,23,FALSE))</f>
        <v>-</v>
      </c>
      <c r="AF47" s="511" t="str">
        <f>IF(AF45="","",VLOOKUP(AF45,'【記載例】シフト記号表（勤務時間帯）'!$D$6:$Z$47,23,FALSE))</f>
        <v>-</v>
      </c>
      <c r="AG47" s="511" t="str">
        <f>IF(AG45="","",VLOOKUP(AG45,'【記載例】シフト記号表（勤務時間帯）'!$D$6:$Z$47,23,FALSE))</f>
        <v>-</v>
      </c>
      <c r="AH47" s="513">
        <f>IF(AH45="","",VLOOKUP(AH45,'【記載例】シフト記号表（勤務時間帯）'!$D$6:$Z$47,23,FALSE))</f>
        <v>3.9999999999999991</v>
      </c>
      <c r="AI47" s="512">
        <f>IF(AI45="","",VLOOKUP(AI45,'【記載例】シフト記号表（勤務時間帯）'!$D$6:$Z$47,23,FALSE))</f>
        <v>6</v>
      </c>
      <c r="AJ47" s="511" t="str">
        <f>IF(AJ45="","",VLOOKUP(AJ45,'【記載例】シフト記号表（勤務時間帯）'!$D$6:$Z$47,23,FALSE))</f>
        <v>-</v>
      </c>
      <c r="AK47" s="511" t="str">
        <f>IF(AK45="","",VLOOKUP(AK45,'【記載例】シフト記号表（勤務時間帯）'!$D$6:$Z$47,23,FALSE))</f>
        <v/>
      </c>
      <c r="AL47" s="511" t="str">
        <f>IF(AL45="","",VLOOKUP(AL45,'【記載例】シフト記号表（勤務時間帯）'!$D$6:$Z$47,23,FALSE))</f>
        <v>-</v>
      </c>
      <c r="AM47" s="511">
        <f>IF(AM45="","",VLOOKUP(AM45,'【記載例】シフト記号表（勤務時間帯）'!$D$6:$Z$47,23,FALSE))</f>
        <v>3.9999999999999991</v>
      </c>
      <c r="AN47" s="511">
        <f>IF(AN45="","",VLOOKUP(AN45,'【記載例】シフト記号表（勤務時間帯）'!$D$6:$Z$47,23,FALSE))</f>
        <v>6</v>
      </c>
      <c r="AO47" s="513" t="str">
        <f>IF(AO45="","",VLOOKUP(AO45,'【記載例】シフト記号表（勤務時間帯）'!$D$6:$Z$47,23,FALSE))</f>
        <v/>
      </c>
      <c r="AP47" s="512" t="str">
        <f>IF(AP45="","",VLOOKUP(AP45,'【記載例】シフト記号表（勤務時間帯）'!$D$6:$Z$47,23,FALSE))</f>
        <v/>
      </c>
      <c r="AQ47" s="511">
        <f>IF(AQ45="","",VLOOKUP(AQ45,'【記載例】シフト記号表（勤務時間帯）'!$D$6:$Z$47,23,FALSE))</f>
        <v>3.9999999999999991</v>
      </c>
      <c r="AR47" s="511">
        <f>IF(AR45="","",VLOOKUP(AR45,'【記載例】シフト記号表（勤務時間帯）'!$D$6:$Z$47,23,FALSE))</f>
        <v>6</v>
      </c>
      <c r="AS47" s="511" t="str">
        <f>IF(AS45="","",VLOOKUP(AS45,'【記載例】シフト記号表（勤務時間帯）'!$D$6:$Z$47,23,FALSE))</f>
        <v/>
      </c>
      <c r="AT47" s="511" t="str">
        <f>IF(AT45="","",VLOOKUP(AT45,'【記載例】シフト記号表（勤務時間帯）'!$D$6:$Z$47,23,FALSE))</f>
        <v>-</v>
      </c>
      <c r="AU47" s="511" t="str">
        <f>IF(AU45="","",VLOOKUP(AU45,'【記載例】シフト記号表（勤務時間帯）'!$D$6:$Z$47,23,FALSE))</f>
        <v>-</v>
      </c>
      <c r="AV47" s="513">
        <f>IF(AV45="","",VLOOKUP(AV45,'【記載例】シフト記号表（勤務時間帯）'!$D$6:$Z$47,23,FALSE))</f>
        <v>3.9999999999999991</v>
      </c>
      <c r="AW47" s="512" t="str">
        <f>IF(AW45="","",VLOOKUP(AW45,'【記載例】シフト記号表（勤務時間帯）'!$D$6:$Z$47,23,FALSE))</f>
        <v/>
      </c>
      <c r="AX47" s="511" t="str">
        <f>IF(AX45="","",VLOOKUP(AX45,'【記載例】シフト記号表（勤務時間帯）'!$D$6:$Z$47,23,FALSE))</f>
        <v/>
      </c>
      <c r="AY47" s="511" t="str">
        <f>IF(AY45="","",VLOOKUP(AY45,'【記載例】シフト記号表（勤務時間帯）'!$D$6:$Z$47,23,FALSE))</f>
        <v/>
      </c>
      <c r="AZ47" s="1195">
        <f>IF($BC$3="４週",SUM(U47:AV47),IF($BC$3="暦月",SUM(U47:AY47),""))</f>
        <v>50</v>
      </c>
      <c r="BA47" s="1196"/>
      <c r="BB47" s="1197">
        <f>IF($BC$3="４週",AZ47/4,IF($BC$3="暦月",(AZ47/($BC$8/7)),""))</f>
        <v>12.5</v>
      </c>
      <c r="BC47" s="1196"/>
      <c r="BD47" s="1189"/>
      <c r="BE47" s="1190"/>
      <c r="BF47" s="1190"/>
      <c r="BG47" s="1190"/>
      <c r="BH47" s="1191"/>
    </row>
    <row r="48" spans="2:60" ht="20.25" customHeight="1">
      <c r="B48" s="537"/>
      <c r="C48" s="1141" t="s">
        <v>509</v>
      </c>
      <c r="D48" s="1142"/>
      <c r="E48" s="1143"/>
      <c r="F48" s="529"/>
      <c r="G48" s="528"/>
      <c r="H48" s="1205" t="s">
        <v>510</v>
      </c>
      <c r="I48" s="1153" t="s">
        <v>514</v>
      </c>
      <c r="J48" s="1154"/>
      <c r="K48" s="1154"/>
      <c r="L48" s="1155"/>
      <c r="M48" s="1162" t="s">
        <v>960</v>
      </c>
      <c r="N48" s="1163"/>
      <c r="O48" s="1164"/>
      <c r="P48" s="548" t="s">
        <v>427</v>
      </c>
      <c r="Q48" s="547"/>
      <c r="R48" s="547"/>
      <c r="S48" s="546"/>
      <c r="T48" s="545"/>
      <c r="U48" s="531"/>
      <c r="V48" s="530"/>
      <c r="W48" s="530"/>
      <c r="X48" s="530" t="s">
        <v>496</v>
      </c>
      <c r="Y48" s="530" t="s">
        <v>491</v>
      </c>
      <c r="Z48" s="530"/>
      <c r="AA48" s="532"/>
      <c r="AB48" s="531"/>
      <c r="AC48" s="530"/>
      <c r="AD48" s="530"/>
      <c r="AE48" s="530" t="s">
        <v>958</v>
      </c>
      <c r="AF48" s="530" t="s">
        <v>491</v>
      </c>
      <c r="AG48" s="530"/>
      <c r="AH48" s="532"/>
      <c r="AI48" s="531"/>
      <c r="AJ48" s="530"/>
      <c r="AK48" s="530"/>
      <c r="AL48" s="530" t="s">
        <v>958</v>
      </c>
      <c r="AM48" s="530" t="s">
        <v>491</v>
      </c>
      <c r="AN48" s="530"/>
      <c r="AO48" s="532"/>
      <c r="AP48" s="531"/>
      <c r="AQ48" s="530"/>
      <c r="AR48" s="530"/>
      <c r="AS48" s="530" t="s">
        <v>496</v>
      </c>
      <c r="AT48" s="530" t="s">
        <v>491</v>
      </c>
      <c r="AU48" s="530"/>
      <c r="AV48" s="532"/>
      <c r="AW48" s="531"/>
      <c r="AX48" s="530"/>
      <c r="AY48" s="530"/>
      <c r="AZ48" s="1171"/>
      <c r="BA48" s="1172"/>
      <c r="BB48" s="1201"/>
      <c r="BC48" s="1172"/>
      <c r="BD48" s="1183"/>
      <c r="BE48" s="1184"/>
      <c r="BF48" s="1184"/>
      <c r="BG48" s="1184"/>
      <c r="BH48" s="1185"/>
    </row>
    <row r="49" spans="2:60" ht="20.25" customHeight="1">
      <c r="B49" s="520">
        <f>B46+1</f>
        <v>10</v>
      </c>
      <c r="C49" s="1144"/>
      <c r="D49" s="1145"/>
      <c r="E49" s="1146"/>
      <c r="F49" s="529" t="str">
        <f>C48</f>
        <v>介護従業者</v>
      </c>
      <c r="G49" s="528"/>
      <c r="H49" s="1151"/>
      <c r="I49" s="1156"/>
      <c r="J49" s="1157"/>
      <c r="K49" s="1157"/>
      <c r="L49" s="1158"/>
      <c r="M49" s="1165"/>
      <c r="N49" s="1166"/>
      <c r="O49" s="1167"/>
      <c r="P49" s="527" t="s">
        <v>426</v>
      </c>
      <c r="Q49" s="526"/>
      <c r="R49" s="526"/>
      <c r="S49" s="525"/>
      <c r="T49" s="524"/>
      <c r="U49" s="522" t="str">
        <f>IF(U48="","",VLOOKUP(U48,'【記載例】シフト記号表（勤務時間帯）'!$D$6:$X$47,21,FALSE))</f>
        <v/>
      </c>
      <c r="V49" s="521" t="str">
        <f>IF(V48="","",VLOOKUP(V48,'【記載例】シフト記号表（勤務時間帯）'!$D$6:$X$47,21,FALSE))</f>
        <v/>
      </c>
      <c r="W49" s="521" t="str">
        <f>IF(W48="","",VLOOKUP(W48,'【記載例】シフト記号表（勤務時間帯）'!$D$6:$X$47,21,FALSE))</f>
        <v/>
      </c>
      <c r="X49" s="521">
        <f>IF(X48="","",VLOOKUP(X48,'【記載例】シフト記号表（勤務時間帯）'!$D$6:$X$47,21,FALSE))</f>
        <v>7.9999999999999982</v>
      </c>
      <c r="Y49" s="521">
        <f>IF(Y48="","",VLOOKUP(Y48,'【記載例】シフト記号表（勤務時間帯）'!$D$6:$X$47,21,FALSE))</f>
        <v>5.9999999999999982</v>
      </c>
      <c r="Z49" s="521" t="str">
        <f>IF(Z48="","",VLOOKUP(Z48,'【記載例】シフト記号表（勤務時間帯）'!$D$6:$X$47,21,FALSE))</f>
        <v/>
      </c>
      <c r="AA49" s="523" t="str">
        <f>IF(AA48="","",VLOOKUP(AA48,'【記載例】シフト記号表（勤務時間帯）'!$D$6:$X$47,21,FALSE))</f>
        <v/>
      </c>
      <c r="AB49" s="522" t="str">
        <f>IF(AB48="","",VLOOKUP(AB48,'【記載例】シフト記号表（勤務時間帯）'!$D$6:$X$47,21,FALSE))</f>
        <v/>
      </c>
      <c r="AC49" s="521" t="str">
        <f>IF(AC48="","",VLOOKUP(AC48,'【記載例】シフト記号表（勤務時間帯）'!$D$6:$X$47,21,FALSE))</f>
        <v/>
      </c>
      <c r="AD49" s="521" t="str">
        <f>IF(AD48="","",VLOOKUP(AD48,'【記載例】シフト記号表（勤務時間帯）'!$D$6:$X$47,21,FALSE))</f>
        <v/>
      </c>
      <c r="AE49" s="521">
        <f>IF(AE48="","",VLOOKUP(AE48,'【記載例】シフト記号表（勤務時間帯）'!$D$6:$X$47,21,FALSE))</f>
        <v>7.9999999999999982</v>
      </c>
      <c r="AF49" s="521">
        <f>IF(AF48="","",VLOOKUP(AF48,'【記載例】シフト記号表（勤務時間帯）'!$D$6:$X$47,21,FALSE))</f>
        <v>5.9999999999999982</v>
      </c>
      <c r="AG49" s="521" t="str">
        <f>IF(AG48="","",VLOOKUP(AG48,'【記載例】シフト記号表（勤務時間帯）'!$D$6:$X$47,21,FALSE))</f>
        <v/>
      </c>
      <c r="AH49" s="523" t="str">
        <f>IF(AH48="","",VLOOKUP(AH48,'【記載例】シフト記号表（勤務時間帯）'!$D$6:$X$47,21,FALSE))</f>
        <v/>
      </c>
      <c r="AI49" s="522" t="str">
        <f>IF(AI48="","",VLOOKUP(AI48,'【記載例】シフト記号表（勤務時間帯）'!$D$6:$X$47,21,FALSE))</f>
        <v/>
      </c>
      <c r="AJ49" s="521" t="str">
        <f>IF(AJ48="","",VLOOKUP(AJ48,'【記載例】シフト記号表（勤務時間帯）'!$D$6:$X$47,21,FALSE))</f>
        <v/>
      </c>
      <c r="AK49" s="521" t="str">
        <f>IF(AK48="","",VLOOKUP(AK48,'【記載例】シフト記号表（勤務時間帯）'!$D$6:$X$47,21,FALSE))</f>
        <v/>
      </c>
      <c r="AL49" s="521">
        <f>IF(AL48="","",VLOOKUP(AL48,'【記載例】シフト記号表（勤務時間帯）'!$D$6:$X$47,21,FALSE))</f>
        <v>7.9999999999999982</v>
      </c>
      <c r="AM49" s="521">
        <f>IF(AM48="","",VLOOKUP(AM48,'【記載例】シフト記号表（勤務時間帯）'!$D$6:$X$47,21,FALSE))</f>
        <v>5.9999999999999982</v>
      </c>
      <c r="AN49" s="521" t="str">
        <f>IF(AN48="","",VLOOKUP(AN48,'【記載例】シフト記号表（勤務時間帯）'!$D$6:$X$47,21,FALSE))</f>
        <v/>
      </c>
      <c r="AO49" s="523" t="str">
        <f>IF(AO48="","",VLOOKUP(AO48,'【記載例】シフト記号表（勤務時間帯）'!$D$6:$X$47,21,FALSE))</f>
        <v/>
      </c>
      <c r="AP49" s="522" t="str">
        <f>IF(AP48="","",VLOOKUP(AP48,'【記載例】シフト記号表（勤務時間帯）'!$D$6:$X$47,21,FALSE))</f>
        <v/>
      </c>
      <c r="AQ49" s="521" t="str">
        <f>IF(AQ48="","",VLOOKUP(AQ48,'【記載例】シフト記号表（勤務時間帯）'!$D$6:$X$47,21,FALSE))</f>
        <v/>
      </c>
      <c r="AR49" s="521" t="str">
        <f>IF(AR48="","",VLOOKUP(AR48,'【記載例】シフト記号表（勤務時間帯）'!$D$6:$X$47,21,FALSE))</f>
        <v/>
      </c>
      <c r="AS49" s="521">
        <f>IF(AS48="","",VLOOKUP(AS48,'【記載例】シフト記号表（勤務時間帯）'!$D$6:$X$47,21,FALSE))</f>
        <v>7.9999999999999982</v>
      </c>
      <c r="AT49" s="521">
        <f>IF(AT48="","",VLOOKUP(AT48,'【記載例】シフト記号表（勤務時間帯）'!$D$6:$X$47,21,FALSE))</f>
        <v>5.9999999999999982</v>
      </c>
      <c r="AU49" s="521" t="str">
        <f>IF(AU48="","",VLOOKUP(AU48,'【記載例】シフト記号表（勤務時間帯）'!$D$6:$X$47,21,FALSE))</f>
        <v/>
      </c>
      <c r="AV49" s="523" t="str">
        <f>IF(AV48="","",VLOOKUP(AV48,'【記載例】シフト記号表（勤務時間帯）'!$D$6:$X$47,21,FALSE))</f>
        <v/>
      </c>
      <c r="AW49" s="522" t="str">
        <f>IF(AW48="","",VLOOKUP(AW48,'【記載例】シフト記号表（勤務時間帯）'!$D$6:$X$47,21,FALSE))</f>
        <v/>
      </c>
      <c r="AX49" s="521" t="str">
        <f>IF(AX48="","",VLOOKUP(AX48,'【記載例】シフト記号表（勤務時間帯）'!$D$6:$X$47,21,FALSE))</f>
        <v/>
      </c>
      <c r="AY49" s="521" t="str">
        <f>IF(AY48="","",VLOOKUP(AY48,'【記載例】シフト記号表（勤務時間帯）'!$D$6:$X$47,21,FALSE))</f>
        <v/>
      </c>
      <c r="AZ49" s="1192">
        <f>IF($BC$3="４週",SUM(U49:AV49),IF($BC$3="暦月",SUM(U49:AY49),""))</f>
        <v>55.999999999999993</v>
      </c>
      <c r="BA49" s="1193"/>
      <c r="BB49" s="1194">
        <f>IF($BC$3="４週",AZ49/4,IF($BC$3="暦月",(AZ49/($BC$8/7)),""))</f>
        <v>13.999999999999998</v>
      </c>
      <c r="BC49" s="1193"/>
      <c r="BD49" s="1186"/>
      <c r="BE49" s="1187"/>
      <c r="BF49" s="1187"/>
      <c r="BG49" s="1187"/>
      <c r="BH49" s="1188"/>
    </row>
    <row r="50" spans="2:60" ht="20.25" customHeight="1">
      <c r="B50" s="544"/>
      <c r="C50" s="1147"/>
      <c r="D50" s="1148"/>
      <c r="E50" s="1149"/>
      <c r="F50" s="543"/>
      <c r="G50" s="542" t="str">
        <f>C48</f>
        <v>介護従業者</v>
      </c>
      <c r="H50" s="1152"/>
      <c r="I50" s="1159"/>
      <c r="J50" s="1160"/>
      <c r="K50" s="1160"/>
      <c r="L50" s="1161"/>
      <c r="M50" s="1168"/>
      <c r="N50" s="1169"/>
      <c r="O50" s="1170"/>
      <c r="P50" s="541" t="s">
        <v>425</v>
      </c>
      <c r="Q50" s="540"/>
      <c r="R50" s="540"/>
      <c r="S50" s="539"/>
      <c r="T50" s="538"/>
      <c r="U50" s="512" t="str">
        <f>IF(U48="","",VLOOKUP(U48,'【記載例】シフト記号表（勤務時間帯）'!$D$6:$Z$47,23,FALSE))</f>
        <v/>
      </c>
      <c r="V50" s="511" t="str">
        <f>IF(V48="","",VLOOKUP(V48,'【記載例】シフト記号表（勤務時間帯）'!$D$6:$Z$47,23,FALSE))</f>
        <v/>
      </c>
      <c r="W50" s="511" t="str">
        <f>IF(W48="","",VLOOKUP(W48,'【記載例】シフト記号表（勤務時間帯）'!$D$6:$Z$47,23,FALSE))</f>
        <v/>
      </c>
      <c r="X50" s="511" t="str">
        <f>IF(X48="","",VLOOKUP(X48,'【記載例】シフト記号表（勤務時間帯）'!$D$6:$Z$47,23,FALSE))</f>
        <v>-</v>
      </c>
      <c r="Y50" s="511" t="str">
        <f>IF(Y48="","",VLOOKUP(Y48,'【記載例】シフト記号表（勤務時間帯）'!$D$6:$Z$47,23,FALSE))</f>
        <v>-</v>
      </c>
      <c r="Z50" s="511" t="str">
        <f>IF(Z48="","",VLOOKUP(Z48,'【記載例】シフト記号表（勤務時間帯）'!$D$6:$Z$47,23,FALSE))</f>
        <v/>
      </c>
      <c r="AA50" s="513" t="str">
        <f>IF(AA48="","",VLOOKUP(AA48,'【記載例】シフト記号表（勤務時間帯）'!$D$6:$Z$47,23,FALSE))</f>
        <v/>
      </c>
      <c r="AB50" s="512" t="str">
        <f>IF(AB48="","",VLOOKUP(AB48,'【記載例】シフト記号表（勤務時間帯）'!$D$6:$Z$47,23,FALSE))</f>
        <v/>
      </c>
      <c r="AC50" s="511" t="str">
        <f>IF(AC48="","",VLOOKUP(AC48,'【記載例】シフト記号表（勤務時間帯）'!$D$6:$Z$47,23,FALSE))</f>
        <v/>
      </c>
      <c r="AD50" s="511" t="str">
        <f>IF(AD48="","",VLOOKUP(AD48,'【記載例】シフト記号表（勤務時間帯）'!$D$6:$Z$47,23,FALSE))</f>
        <v/>
      </c>
      <c r="AE50" s="511" t="str">
        <f>IF(AE48="","",VLOOKUP(AE48,'【記載例】シフト記号表（勤務時間帯）'!$D$6:$Z$47,23,FALSE))</f>
        <v>-</v>
      </c>
      <c r="AF50" s="511" t="str">
        <f>IF(AF48="","",VLOOKUP(AF48,'【記載例】シフト記号表（勤務時間帯）'!$D$6:$Z$47,23,FALSE))</f>
        <v>-</v>
      </c>
      <c r="AG50" s="511" t="str">
        <f>IF(AG48="","",VLOOKUP(AG48,'【記載例】シフト記号表（勤務時間帯）'!$D$6:$Z$47,23,FALSE))</f>
        <v/>
      </c>
      <c r="AH50" s="513" t="str">
        <f>IF(AH48="","",VLOOKUP(AH48,'【記載例】シフト記号表（勤務時間帯）'!$D$6:$Z$47,23,FALSE))</f>
        <v/>
      </c>
      <c r="AI50" s="512" t="str">
        <f>IF(AI48="","",VLOOKUP(AI48,'【記載例】シフト記号表（勤務時間帯）'!$D$6:$Z$47,23,FALSE))</f>
        <v/>
      </c>
      <c r="AJ50" s="511" t="str">
        <f>IF(AJ48="","",VLOOKUP(AJ48,'【記載例】シフト記号表（勤務時間帯）'!$D$6:$Z$47,23,FALSE))</f>
        <v/>
      </c>
      <c r="AK50" s="511" t="str">
        <f>IF(AK48="","",VLOOKUP(AK48,'【記載例】シフト記号表（勤務時間帯）'!$D$6:$Z$47,23,FALSE))</f>
        <v/>
      </c>
      <c r="AL50" s="511" t="str">
        <f>IF(AL48="","",VLOOKUP(AL48,'【記載例】シフト記号表（勤務時間帯）'!$D$6:$Z$47,23,FALSE))</f>
        <v>-</v>
      </c>
      <c r="AM50" s="511" t="str">
        <f>IF(AM48="","",VLOOKUP(AM48,'【記載例】シフト記号表（勤務時間帯）'!$D$6:$Z$47,23,FALSE))</f>
        <v>-</v>
      </c>
      <c r="AN50" s="511" t="str">
        <f>IF(AN48="","",VLOOKUP(AN48,'【記載例】シフト記号表（勤務時間帯）'!$D$6:$Z$47,23,FALSE))</f>
        <v/>
      </c>
      <c r="AO50" s="513" t="str">
        <f>IF(AO48="","",VLOOKUP(AO48,'【記載例】シフト記号表（勤務時間帯）'!$D$6:$Z$47,23,FALSE))</f>
        <v/>
      </c>
      <c r="AP50" s="512" t="str">
        <f>IF(AP48="","",VLOOKUP(AP48,'【記載例】シフト記号表（勤務時間帯）'!$D$6:$Z$47,23,FALSE))</f>
        <v/>
      </c>
      <c r="AQ50" s="511" t="str">
        <f>IF(AQ48="","",VLOOKUP(AQ48,'【記載例】シフト記号表（勤務時間帯）'!$D$6:$Z$47,23,FALSE))</f>
        <v/>
      </c>
      <c r="AR50" s="511" t="str">
        <f>IF(AR48="","",VLOOKUP(AR48,'【記載例】シフト記号表（勤務時間帯）'!$D$6:$Z$47,23,FALSE))</f>
        <v/>
      </c>
      <c r="AS50" s="511" t="str">
        <f>IF(AS48="","",VLOOKUP(AS48,'【記載例】シフト記号表（勤務時間帯）'!$D$6:$Z$47,23,FALSE))</f>
        <v>-</v>
      </c>
      <c r="AT50" s="511" t="str">
        <f>IF(AT48="","",VLOOKUP(AT48,'【記載例】シフト記号表（勤務時間帯）'!$D$6:$Z$47,23,FALSE))</f>
        <v>-</v>
      </c>
      <c r="AU50" s="511" t="str">
        <f>IF(AU48="","",VLOOKUP(AU48,'【記載例】シフト記号表（勤務時間帯）'!$D$6:$Z$47,23,FALSE))</f>
        <v/>
      </c>
      <c r="AV50" s="513" t="str">
        <f>IF(AV48="","",VLOOKUP(AV48,'【記載例】シフト記号表（勤務時間帯）'!$D$6:$Z$47,23,FALSE))</f>
        <v/>
      </c>
      <c r="AW50" s="512" t="str">
        <f>IF(AW48="","",VLOOKUP(AW48,'【記載例】シフト記号表（勤務時間帯）'!$D$6:$Z$47,23,FALSE))</f>
        <v/>
      </c>
      <c r="AX50" s="511" t="str">
        <f>IF(AX48="","",VLOOKUP(AX48,'【記載例】シフト記号表（勤務時間帯）'!$D$6:$Z$47,23,FALSE))</f>
        <v/>
      </c>
      <c r="AY50" s="511" t="str">
        <f>IF(AY48="","",VLOOKUP(AY48,'【記載例】シフト記号表（勤務時間帯）'!$D$6:$Z$47,23,FALSE))</f>
        <v/>
      </c>
      <c r="AZ50" s="1195">
        <f>IF($BC$3="４週",SUM(U50:AV50),IF($BC$3="暦月",SUM(U50:AY50),""))</f>
        <v>0</v>
      </c>
      <c r="BA50" s="1196"/>
      <c r="BB50" s="1197">
        <f>IF($BC$3="４週",AZ50/4,IF($BC$3="暦月",(AZ50/($BC$8/7)),""))</f>
        <v>0</v>
      </c>
      <c r="BC50" s="1196"/>
      <c r="BD50" s="1189"/>
      <c r="BE50" s="1190"/>
      <c r="BF50" s="1190"/>
      <c r="BG50" s="1190"/>
      <c r="BH50" s="1191"/>
    </row>
    <row r="51" spans="2:60" ht="20.25" customHeight="1">
      <c r="B51" s="537"/>
      <c r="C51" s="1141" t="s">
        <v>509</v>
      </c>
      <c r="D51" s="1142"/>
      <c r="E51" s="1143"/>
      <c r="F51" s="529"/>
      <c r="G51" s="528"/>
      <c r="H51" s="1205" t="s">
        <v>510</v>
      </c>
      <c r="I51" s="1153" t="s">
        <v>514</v>
      </c>
      <c r="J51" s="1154"/>
      <c r="K51" s="1154"/>
      <c r="L51" s="1155"/>
      <c r="M51" s="1162" t="s">
        <v>961</v>
      </c>
      <c r="N51" s="1163"/>
      <c r="O51" s="1164"/>
      <c r="P51" s="548" t="s">
        <v>427</v>
      </c>
      <c r="Q51" s="547"/>
      <c r="R51" s="547"/>
      <c r="S51" s="546"/>
      <c r="T51" s="545"/>
      <c r="U51" s="531"/>
      <c r="V51" s="530"/>
      <c r="W51" s="530"/>
      <c r="X51" s="530" t="s">
        <v>491</v>
      </c>
      <c r="Y51" s="530"/>
      <c r="Z51" s="530"/>
      <c r="AA51" s="532" t="s">
        <v>962</v>
      </c>
      <c r="AB51" s="531"/>
      <c r="AC51" s="530"/>
      <c r="AD51" s="530"/>
      <c r="AE51" s="530" t="s">
        <v>962</v>
      </c>
      <c r="AF51" s="530"/>
      <c r="AG51" s="530"/>
      <c r="AH51" s="532" t="s">
        <v>962</v>
      </c>
      <c r="AI51" s="531"/>
      <c r="AJ51" s="530"/>
      <c r="AK51" s="530"/>
      <c r="AL51" s="530" t="s">
        <v>962</v>
      </c>
      <c r="AM51" s="530"/>
      <c r="AN51" s="530"/>
      <c r="AO51" s="532" t="s">
        <v>962</v>
      </c>
      <c r="AP51" s="531"/>
      <c r="AQ51" s="530"/>
      <c r="AR51" s="530"/>
      <c r="AS51" s="530" t="s">
        <v>962</v>
      </c>
      <c r="AT51" s="530"/>
      <c r="AU51" s="530"/>
      <c r="AV51" s="532" t="s">
        <v>962</v>
      </c>
      <c r="AW51" s="531"/>
      <c r="AX51" s="530"/>
      <c r="AY51" s="530"/>
      <c r="AZ51" s="1171"/>
      <c r="BA51" s="1172"/>
      <c r="BB51" s="1201"/>
      <c r="BC51" s="1172"/>
      <c r="BD51" s="1183"/>
      <c r="BE51" s="1184"/>
      <c r="BF51" s="1184"/>
      <c r="BG51" s="1184"/>
      <c r="BH51" s="1185"/>
    </row>
    <row r="52" spans="2:60" ht="20.25" customHeight="1">
      <c r="B52" s="520">
        <f>B49+1</f>
        <v>11</v>
      </c>
      <c r="C52" s="1144"/>
      <c r="D52" s="1145"/>
      <c r="E52" s="1146"/>
      <c r="F52" s="529" t="str">
        <f>C51</f>
        <v>介護従業者</v>
      </c>
      <c r="G52" s="528"/>
      <c r="H52" s="1151"/>
      <c r="I52" s="1156"/>
      <c r="J52" s="1157"/>
      <c r="K52" s="1157"/>
      <c r="L52" s="1158"/>
      <c r="M52" s="1165"/>
      <c r="N52" s="1166"/>
      <c r="O52" s="1167"/>
      <c r="P52" s="527" t="s">
        <v>426</v>
      </c>
      <c r="Q52" s="526"/>
      <c r="R52" s="526"/>
      <c r="S52" s="525"/>
      <c r="T52" s="524"/>
      <c r="U52" s="522" t="str">
        <f>IF(U51="","",VLOOKUP(U51,'【記載例】シフト記号表（勤務時間帯）'!$D$6:$X$47,21,FALSE))</f>
        <v/>
      </c>
      <c r="V52" s="521" t="str">
        <f>IF(V51="","",VLOOKUP(V51,'【記載例】シフト記号表（勤務時間帯）'!$D$6:$X$47,21,FALSE))</f>
        <v/>
      </c>
      <c r="W52" s="521" t="str">
        <f>IF(W51="","",VLOOKUP(W51,'【記載例】シフト記号表（勤務時間帯）'!$D$6:$X$47,21,FALSE))</f>
        <v/>
      </c>
      <c r="X52" s="521">
        <f>IF(X51="","",VLOOKUP(X51,'【記載例】シフト記号表（勤務時間帯）'!$D$6:$X$47,21,FALSE))</f>
        <v>5.9999999999999982</v>
      </c>
      <c r="Y52" s="521" t="str">
        <f>IF(Y51="","",VLOOKUP(Y51,'【記載例】シフト記号表（勤務時間帯）'!$D$6:$X$47,21,FALSE))</f>
        <v/>
      </c>
      <c r="Z52" s="521" t="str">
        <f>IF(Z51="","",VLOOKUP(Z51,'【記載例】シフト記号表（勤務時間帯）'!$D$6:$X$47,21,FALSE))</f>
        <v/>
      </c>
      <c r="AA52" s="523">
        <f>IF(AA51="","",VLOOKUP(AA51,'【記載例】シフト記号表（勤務時間帯）'!$D$6:$X$47,21,FALSE))</f>
        <v>5.9999999999999982</v>
      </c>
      <c r="AB52" s="522" t="str">
        <f>IF(AB51="","",VLOOKUP(AB51,'【記載例】シフト記号表（勤務時間帯）'!$D$6:$X$47,21,FALSE))</f>
        <v/>
      </c>
      <c r="AC52" s="521" t="str">
        <f>IF(AC51="","",VLOOKUP(AC51,'【記載例】シフト記号表（勤務時間帯）'!$D$6:$X$47,21,FALSE))</f>
        <v/>
      </c>
      <c r="AD52" s="521" t="str">
        <f>IF(AD51="","",VLOOKUP(AD51,'【記載例】シフト記号表（勤務時間帯）'!$D$6:$X$47,21,FALSE))</f>
        <v/>
      </c>
      <c r="AE52" s="521">
        <f>IF(AE51="","",VLOOKUP(AE51,'【記載例】シフト記号表（勤務時間帯）'!$D$6:$X$47,21,FALSE))</f>
        <v>5.9999999999999982</v>
      </c>
      <c r="AF52" s="521" t="str">
        <f>IF(AF51="","",VLOOKUP(AF51,'【記載例】シフト記号表（勤務時間帯）'!$D$6:$X$47,21,FALSE))</f>
        <v/>
      </c>
      <c r="AG52" s="521" t="str">
        <f>IF(AG51="","",VLOOKUP(AG51,'【記載例】シフト記号表（勤務時間帯）'!$D$6:$X$47,21,FALSE))</f>
        <v/>
      </c>
      <c r="AH52" s="523">
        <f>IF(AH51="","",VLOOKUP(AH51,'【記載例】シフト記号表（勤務時間帯）'!$D$6:$X$47,21,FALSE))</f>
        <v>5.9999999999999982</v>
      </c>
      <c r="AI52" s="522" t="str">
        <f>IF(AI51="","",VLOOKUP(AI51,'【記載例】シフト記号表（勤務時間帯）'!$D$6:$X$47,21,FALSE))</f>
        <v/>
      </c>
      <c r="AJ52" s="521" t="str">
        <f>IF(AJ51="","",VLOOKUP(AJ51,'【記載例】シフト記号表（勤務時間帯）'!$D$6:$X$47,21,FALSE))</f>
        <v/>
      </c>
      <c r="AK52" s="521" t="str">
        <f>IF(AK51="","",VLOOKUP(AK51,'【記載例】シフト記号表（勤務時間帯）'!$D$6:$X$47,21,FALSE))</f>
        <v/>
      </c>
      <c r="AL52" s="521">
        <f>IF(AL51="","",VLOOKUP(AL51,'【記載例】シフト記号表（勤務時間帯）'!$D$6:$X$47,21,FALSE))</f>
        <v>5.9999999999999982</v>
      </c>
      <c r="AM52" s="521" t="str">
        <f>IF(AM51="","",VLOOKUP(AM51,'【記載例】シフト記号表（勤務時間帯）'!$D$6:$X$47,21,FALSE))</f>
        <v/>
      </c>
      <c r="AN52" s="521" t="str">
        <f>IF(AN51="","",VLOOKUP(AN51,'【記載例】シフト記号表（勤務時間帯）'!$D$6:$X$47,21,FALSE))</f>
        <v/>
      </c>
      <c r="AO52" s="523">
        <f>IF(AO51="","",VLOOKUP(AO51,'【記載例】シフト記号表（勤務時間帯）'!$D$6:$X$47,21,FALSE))</f>
        <v>5.9999999999999982</v>
      </c>
      <c r="AP52" s="522" t="str">
        <f>IF(AP51="","",VLOOKUP(AP51,'【記載例】シフト記号表（勤務時間帯）'!$D$6:$X$47,21,FALSE))</f>
        <v/>
      </c>
      <c r="AQ52" s="521" t="str">
        <f>IF(AQ51="","",VLOOKUP(AQ51,'【記載例】シフト記号表（勤務時間帯）'!$D$6:$X$47,21,FALSE))</f>
        <v/>
      </c>
      <c r="AR52" s="521" t="str">
        <f>IF(AR51="","",VLOOKUP(AR51,'【記載例】シフト記号表（勤務時間帯）'!$D$6:$X$47,21,FALSE))</f>
        <v/>
      </c>
      <c r="AS52" s="521">
        <f>IF(AS51="","",VLOOKUP(AS51,'【記載例】シフト記号表（勤務時間帯）'!$D$6:$X$47,21,FALSE))</f>
        <v>5.9999999999999982</v>
      </c>
      <c r="AT52" s="521" t="str">
        <f>IF(AT51="","",VLOOKUP(AT51,'【記載例】シフト記号表（勤務時間帯）'!$D$6:$X$47,21,FALSE))</f>
        <v/>
      </c>
      <c r="AU52" s="521" t="str">
        <f>IF(AU51="","",VLOOKUP(AU51,'【記載例】シフト記号表（勤務時間帯）'!$D$6:$X$47,21,FALSE))</f>
        <v/>
      </c>
      <c r="AV52" s="523">
        <f>IF(AV51="","",VLOOKUP(AV51,'【記載例】シフト記号表（勤務時間帯）'!$D$6:$X$47,21,FALSE))</f>
        <v>5.9999999999999982</v>
      </c>
      <c r="AW52" s="522" t="str">
        <f>IF(AW51="","",VLOOKUP(AW51,'【記載例】シフト記号表（勤務時間帯）'!$D$6:$X$47,21,FALSE))</f>
        <v/>
      </c>
      <c r="AX52" s="521" t="str">
        <f>IF(AX51="","",VLOOKUP(AX51,'【記載例】シフト記号表（勤務時間帯）'!$D$6:$X$47,21,FALSE))</f>
        <v/>
      </c>
      <c r="AY52" s="521" t="str">
        <f>IF(AY51="","",VLOOKUP(AY51,'【記載例】シフト記号表（勤務時間帯）'!$D$6:$X$47,21,FALSE))</f>
        <v/>
      </c>
      <c r="AZ52" s="1192">
        <f>IF($BC$3="４週",SUM(U52:AV52),IF($BC$3="暦月",SUM(U52:AY52),""))</f>
        <v>47.999999999999993</v>
      </c>
      <c r="BA52" s="1193"/>
      <c r="BB52" s="1194">
        <f>IF($BC$3="４週",AZ52/4,IF($BC$3="暦月",(AZ52/($BC$8/7)),""))</f>
        <v>11.999999999999998</v>
      </c>
      <c r="BC52" s="1193"/>
      <c r="BD52" s="1186"/>
      <c r="BE52" s="1187"/>
      <c r="BF52" s="1187"/>
      <c r="BG52" s="1187"/>
      <c r="BH52" s="1188"/>
    </row>
    <row r="53" spans="2:60" ht="20.25" customHeight="1">
      <c r="B53" s="544"/>
      <c r="C53" s="1147"/>
      <c r="D53" s="1148"/>
      <c r="E53" s="1149"/>
      <c r="F53" s="543"/>
      <c r="G53" s="542" t="str">
        <f>C51</f>
        <v>介護従業者</v>
      </c>
      <c r="H53" s="1152"/>
      <c r="I53" s="1159"/>
      <c r="J53" s="1160"/>
      <c r="K53" s="1160"/>
      <c r="L53" s="1161"/>
      <c r="M53" s="1168"/>
      <c r="N53" s="1169"/>
      <c r="O53" s="1170"/>
      <c r="P53" s="541" t="s">
        <v>425</v>
      </c>
      <c r="Q53" s="540"/>
      <c r="R53" s="540"/>
      <c r="S53" s="539"/>
      <c r="T53" s="538"/>
      <c r="U53" s="512" t="str">
        <f>IF(U51="","",VLOOKUP(U51,'【記載例】シフト記号表（勤務時間帯）'!$D$6:$Z$47,23,FALSE))</f>
        <v/>
      </c>
      <c r="V53" s="511" t="str">
        <f>IF(V51="","",VLOOKUP(V51,'【記載例】シフト記号表（勤務時間帯）'!$D$6:$Z$47,23,FALSE))</f>
        <v/>
      </c>
      <c r="W53" s="511" t="str">
        <f>IF(W51="","",VLOOKUP(W51,'【記載例】シフト記号表（勤務時間帯）'!$D$6:$Z$47,23,FALSE))</f>
        <v/>
      </c>
      <c r="X53" s="511" t="str">
        <f>IF(X51="","",VLOOKUP(X51,'【記載例】シフト記号表（勤務時間帯）'!$D$6:$Z$47,23,FALSE))</f>
        <v>-</v>
      </c>
      <c r="Y53" s="511" t="str">
        <f>IF(Y51="","",VLOOKUP(Y51,'【記載例】シフト記号表（勤務時間帯）'!$D$6:$Z$47,23,FALSE))</f>
        <v/>
      </c>
      <c r="Z53" s="511" t="str">
        <f>IF(Z51="","",VLOOKUP(Z51,'【記載例】シフト記号表（勤務時間帯）'!$D$6:$Z$47,23,FALSE))</f>
        <v/>
      </c>
      <c r="AA53" s="513" t="str">
        <f>IF(AA51="","",VLOOKUP(AA51,'【記載例】シフト記号表（勤務時間帯）'!$D$6:$Z$47,23,FALSE))</f>
        <v>-</v>
      </c>
      <c r="AB53" s="512" t="str">
        <f>IF(AB51="","",VLOOKUP(AB51,'【記載例】シフト記号表（勤務時間帯）'!$D$6:$Z$47,23,FALSE))</f>
        <v/>
      </c>
      <c r="AC53" s="511" t="str">
        <f>IF(AC51="","",VLOOKUP(AC51,'【記載例】シフト記号表（勤務時間帯）'!$D$6:$Z$47,23,FALSE))</f>
        <v/>
      </c>
      <c r="AD53" s="511" t="str">
        <f>IF(AD51="","",VLOOKUP(AD51,'【記載例】シフト記号表（勤務時間帯）'!$D$6:$Z$47,23,FALSE))</f>
        <v/>
      </c>
      <c r="AE53" s="511" t="str">
        <f>IF(AE51="","",VLOOKUP(AE51,'【記載例】シフト記号表（勤務時間帯）'!$D$6:$Z$47,23,FALSE))</f>
        <v>-</v>
      </c>
      <c r="AF53" s="511" t="str">
        <f>IF(AF51="","",VLOOKUP(AF51,'【記載例】シフト記号表（勤務時間帯）'!$D$6:$Z$47,23,FALSE))</f>
        <v/>
      </c>
      <c r="AG53" s="511" t="str">
        <f>IF(AG51="","",VLOOKUP(AG51,'【記載例】シフト記号表（勤務時間帯）'!$D$6:$Z$47,23,FALSE))</f>
        <v/>
      </c>
      <c r="AH53" s="513" t="str">
        <f>IF(AH51="","",VLOOKUP(AH51,'【記載例】シフト記号表（勤務時間帯）'!$D$6:$Z$47,23,FALSE))</f>
        <v>-</v>
      </c>
      <c r="AI53" s="512" t="str">
        <f>IF(AI51="","",VLOOKUP(AI51,'【記載例】シフト記号表（勤務時間帯）'!$D$6:$Z$47,23,FALSE))</f>
        <v/>
      </c>
      <c r="AJ53" s="511" t="str">
        <f>IF(AJ51="","",VLOOKUP(AJ51,'【記載例】シフト記号表（勤務時間帯）'!$D$6:$Z$47,23,FALSE))</f>
        <v/>
      </c>
      <c r="AK53" s="511" t="str">
        <f>IF(AK51="","",VLOOKUP(AK51,'【記載例】シフト記号表（勤務時間帯）'!$D$6:$Z$47,23,FALSE))</f>
        <v/>
      </c>
      <c r="AL53" s="511" t="str">
        <f>IF(AL51="","",VLOOKUP(AL51,'【記載例】シフト記号表（勤務時間帯）'!$D$6:$Z$47,23,FALSE))</f>
        <v>-</v>
      </c>
      <c r="AM53" s="511" t="str">
        <f>IF(AM51="","",VLOOKUP(AM51,'【記載例】シフト記号表（勤務時間帯）'!$D$6:$Z$47,23,FALSE))</f>
        <v/>
      </c>
      <c r="AN53" s="511" t="str">
        <f>IF(AN51="","",VLOOKUP(AN51,'【記載例】シフト記号表（勤務時間帯）'!$D$6:$Z$47,23,FALSE))</f>
        <v/>
      </c>
      <c r="AO53" s="513" t="str">
        <f>IF(AO51="","",VLOOKUP(AO51,'【記載例】シフト記号表（勤務時間帯）'!$D$6:$Z$47,23,FALSE))</f>
        <v>-</v>
      </c>
      <c r="AP53" s="512" t="str">
        <f>IF(AP51="","",VLOOKUP(AP51,'【記載例】シフト記号表（勤務時間帯）'!$D$6:$Z$47,23,FALSE))</f>
        <v/>
      </c>
      <c r="AQ53" s="511" t="str">
        <f>IF(AQ51="","",VLOOKUP(AQ51,'【記載例】シフト記号表（勤務時間帯）'!$D$6:$Z$47,23,FALSE))</f>
        <v/>
      </c>
      <c r="AR53" s="511" t="str">
        <f>IF(AR51="","",VLOOKUP(AR51,'【記載例】シフト記号表（勤務時間帯）'!$D$6:$Z$47,23,FALSE))</f>
        <v/>
      </c>
      <c r="AS53" s="511" t="str">
        <f>IF(AS51="","",VLOOKUP(AS51,'【記載例】シフト記号表（勤務時間帯）'!$D$6:$Z$47,23,FALSE))</f>
        <v>-</v>
      </c>
      <c r="AT53" s="511" t="str">
        <f>IF(AT51="","",VLOOKUP(AT51,'【記載例】シフト記号表（勤務時間帯）'!$D$6:$Z$47,23,FALSE))</f>
        <v/>
      </c>
      <c r="AU53" s="511" t="str">
        <f>IF(AU51="","",VLOOKUP(AU51,'【記載例】シフト記号表（勤務時間帯）'!$D$6:$Z$47,23,FALSE))</f>
        <v/>
      </c>
      <c r="AV53" s="513" t="str">
        <f>IF(AV51="","",VLOOKUP(AV51,'【記載例】シフト記号表（勤務時間帯）'!$D$6:$Z$47,23,FALSE))</f>
        <v>-</v>
      </c>
      <c r="AW53" s="512" t="str">
        <f>IF(AW51="","",VLOOKUP(AW51,'【記載例】シフト記号表（勤務時間帯）'!$D$6:$Z$47,23,FALSE))</f>
        <v/>
      </c>
      <c r="AX53" s="511" t="str">
        <f>IF(AX51="","",VLOOKUP(AX51,'【記載例】シフト記号表（勤務時間帯）'!$D$6:$Z$47,23,FALSE))</f>
        <v/>
      </c>
      <c r="AY53" s="511" t="str">
        <f>IF(AY51="","",VLOOKUP(AY51,'【記載例】シフト記号表（勤務時間帯）'!$D$6:$Z$47,23,FALSE))</f>
        <v/>
      </c>
      <c r="AZ53" s="1195">
        <f>IF($BC$3="４週",SUM(U53:AV53),IF($BC$3="暦月",SUM(U53:AY53),""))</f>
        <v>0</v>
      </c>
      <c r="BA53" s="1196"/>
      <c r="BB53" s="1197">
        <f>IF($BC$3="４週",AZ53/4,IF($BC$3="暦月",(AZ53/($BC$8/7)),""))</f>
        <v>0</v>
      </c>
      <c r="BC53" s="1196"/>
      <c r="BD53" s="1189"/>
      <c r="BE53" s="1190"/>
      <c r="BF53" s="1190"/>
      <c r="BG53" s="1190"/>
      <c r="BH53" s="1191"/>
    </row>
    <row r="54" spans="2:60" ht="20.25" customHeight="1">
      <c r="B54" s="537"/>
      <c r="C54" s="1141" t="s">
        <v>509</v>
      </c>
      <c r="D54" s="1142"/>
      <c r="E54" s="1143"/>
      <c r="F54" s="529"/>
      <c r="G54" s="528"/>
      <c r="H54" s="1205" t="s">
        <v>510</v>
      </c>
      <c r="I54" s="1153" t="s">
        <v>508</v>
      </c>
      <c r="J54" s="1154"/>
      <c r="K54" s="1154"/>
      <c r="L54" s="1155"/>
      <c r="M54" s="1162" t="s">
        <v>963</v>
      </c>
      <c r="N54" s="1163"/>
      <c r="O54" s="1164"/>
      <c r="P54" s="548" t="s">
        <v>427</v>
      </c>
      <c r="Q54" s="547"/>
      <c r="R54" s="547"/>
      <c r="S54" s="546"/>
      <c r="T54" s="545"/>
      <c r="U54" s="531"/>
      <c r="V54" s="530" t="s">
        <v>958</v>
      </c>
      <c r="W54" s="530"/>
      <c r="X54" s="530"/>
      <c r="Y54" s="530" t="s">
        <v>496</v>
      </c>
      <c r="Z54" s="530"/>
      <c r="AA54" s="532"/>
      <c r="AB54" s="531"/>
      <c r="AC54" s="530" t="s">
        <v>958</v>
      </c>
      <c r="AD54" s="530"/>
      <c r="AE54" s="530"/>
      <c r="AF54" s="530" t="s">
        <v>496</v>
      </c>
      <c r="AG54" s="530"/>
      <c r="AH54" s="532"/>
      <c r="AI54" s="531"/>
      <c r="AJ54" s="530" t="s">
        <v>958</v>
      </c>
      <c r="AK54" s="530"/>
      <c r="AL54" s="530"/>
      <c r="AM54" s="530" t="s">
        <v>958</v>
      </c>
      <c r="AN54" s="530"/>
      <c r="AO54" s="532"/>
      <c r="AP54" s="531"/>
      <c r="AQ54" s="530" t="s">
        <v>496</v>
      </c>
      <c r="AR54" s="530"/>
      <c r="AS54" s="530"/>
      <c r="AT54" s="530" t="s">
        <v>496</v>
      </c>
      <c r="AU54" s="530"/>
      <c r="AV54" s="532"/>
      <c r="AW54" s="531"/>
      <c r="AX54" s="530"/>
      <c r="AY54" s="530"/>
      <c r="AZ54" s="1171"/>
      <c r="BA54" s="1172"/>
      <c r="BB54" s="1201"/>
      <c r="BC54" s="1172"/>
      <c r="BD54" s="1183"/>
      <c r="BE54" s="1184"/>
      <c r="BF54" s="1184"/>
      <c r="BG54" s="1184"/>
      <c r="BH54" s="1185"/>
    </row>
    <row r="55" spans="2:60" ht="20.25" customHeight="1">
      <c r="B55" s="520">
        <f>B52+1</f>
        <v>12</v>
      </c>
      <c r="C55" s="1144"/>
      <c r="D55" s="1145"/>
      <c r="E55" s="1146"/>
      <c r="F55" s="529" t="str">
        <f>C54</f>
        <v>介護従業者</v>
      </c>
      <c r="G55" s="528"/>
      <c r="H55" s="1151"/>
      <c r="I55" s="1156"/>
      <c r="J55" s="1157"/>
      <c r="K55" s="1157"/>
      <c r="L55" s="1158"/>
      <c r="M55" s="1165"/>
      <c r="N55" s="1166"/>
      <c r="O55" s="1167"/>
      <c r="P55" s="527" t="s">
        <v>426</v>
      </c>
      <c r="Q55" s="526"/>
      <c r="R55" s="526"/>
      <c r="S55" s="525"/>
      <c r="T55" s="524"/>
      <c r="U55" s="522" t="str">
        <f>IF(U54="","",VLOOKUP(U54,'【記載例】シフト記号表（勤務時間帯）'!$D$6:$X$47,21,FALSE))</f>
        <v/>
      </c>
      <c r="V55" s="521">
        <f>IF(V54="","",VLOOKUP(V54,'【記載例】シフト記号表（勤務時間帯）'!$D$6:$X$47,21,FALSE))</f>
        <v>7.9999999999999982</v>
      </c>
      <c r="W55" s="521" t="str">
        <f>IF(W54="","",VLOOKUP(W54,'【記載例】シフト記号表（勤務時間帯）'!$D$6:$X$47,21,FALSE))</f>
        <v/>
      </c>
      <c r="X55" s="521" t="str">
        <f>IF(X54="","",VLOOKUP(X54,'【記載例】シフト記号表（勤務時間帯）'!$D$6:$X$47,21,FALSE))</f>
        <v/>
      </c>
      <c r="Y55" s="521">
        <f>IF(Y54="","",VLOOKUP(Y54,'【記載例】シフト記号表（勤務時間帯）'!$D$6:$X$47,21,FALSE))</f>
        <v>7.9999999999999982</v>
      </c>
      <c r="Z55" s="521" t="str">
        <f>IF(Z54="","",VLOOKUP(Z54,'【記載例】シフト記号表（勤務時間帯）'!$D$6:$X$47,21,FALSE))</f>
        <v/>
      </c>
      <c r="AA55" s="523" t="str">
        <f>IF(AA54="","",VLOOKUP(AA54,'【記載例】シフト記号表（勤務時間帯）'!$D$6:$X$47,21,FALSE))</f>
        <v/>
      </c>
      <c r="AB55" s="522" t="str">
        <f>IF(AB54="","",VLOOKUP(AB54,'【記載例】シフト記号表（勤務時間帯）'!$D$6:$X$47,21,FALSE))</f>
        <v/>
      </c>
      <c r="AC55" s="521">
        <f>IF(AC54="","",VLOOKUP(AC54,'【記載例】シフト記号表（勤務時間帯）'!$D$6:$X$47,21,FALSE))</f>
        <v>7.9999999999999982</v>
      </c>
      <c r="AD55" s="521" t="str">
        <f>IF(AD54="","",VLOOKUP(AD54,'【記載例】シフト記号表（勤務時間帯）'!$D$6:$X$47,21,FALSE))</f>
        <v/>
      </c>
      <c r="AE55" s="521" t="str">
        <f>IF(AE54="","",VLOOKUP(AE54,'【記載例】シフト記号表（勤務時間帯）'!$D$6:$X$47,21,FALSE))</f>
        <v/>
      </c>
      <c r="AF55" s="521">
        <f>IF(AF54="","",VLOOKUP(AF54,'【記載例】シフト記号表（勤務時間帯）'!$D$6:$X$47,21,FALSE))</f>
        <v>7.9999999999999982</v>
      </c>
      <c r="AG55" s="521" t="str">
        <f>IF(AG54="","",VLOOKUP(AG54,'【記載例】シフト記号表（勤務時間帯）'!$D$6:$X$47,21,FALSE))</f>
        <v/>
      </c>
      <c r="AH55" s="523" t="str">
        <f>IF(AH54="","",VLOOKUP(AH54,'【記載例】シフト記号表（勤務時間帯）'!$D$6:$X$47,21,FALSE))</f>
        <v/>
      </c>
      <c r="AI55" s="522" t="str">
        <f>IF(AI54="","",VLOOKUP(AI54,'【記載例】シフト記号表（勤務時間帯）'!$D$6:$X$47,21,FALSE))</f>
        <v/>
      </c>
      <c r="AJ55" s="521">
        <f>IF(AJ54="","",VLOOKUP(AJ54,'【記載例】シフト記号表（勤務時間帯）'!$D$6:$X$47,21,FALSE))</f>
        <v>7.9999999999999982</v>
      </c>
      <c r="AK55" s="521" t="str">
        <f>IF(AK54="","",VLOOKUP(AK54,'【記載例】シフト記号表（勤務時間帯）'!$D$6:$X$47,21,FALSE))</f>
        <v/>
      </c>
      <c r="AL55" s="521" t="str">
        <f>IF(AL54="","",VLOOKUP(AL54,'【記載例】シフト記号表（勤務時間帯）'!$D$6:$X$47,21,FALSE))</f>
        <v/>
      </c>
      <c r="AM55" s="521">
        <f>IF(AM54="","",VLOOKUP(AM54,'【記載例】シフト記号表（勤務時間帯）'!$D$6:$X$47,21,FALSE))</f>
        <v>7.9999999999999982</v>
      </c>
      <c r="AN55" s="521" t="str">
        <f>IF(AN54="","",VLOOKUP(AN54,'【記載例】シフト記号表（勤務時間帯）'!$D$6:$X$47,21,FALSE))</f>
        <v/>
      </c>
      <c r="AO55" s="523" t="str">
        <f>IF(AO54="","",VLOOKUP(AO54,'【記載例】シフト記号表（勤務時間帯）'!$D$6:$X$47,21,FALSE))</f>
        <v/>
      </c>
      <c r="AP55" s="522" t="str">
        <f>IF(AP54="","",VLOOKUP(AP54,'【記載例】シフト記号表（勤務時間帯）'!$D$6:$X$47,21,FALSE))</f>
        <v/>
      </c>
      <c r="AQ55" s="521">
        <f>IF(AQ54="","",VLOOKUP(AQ54,'【記載例】シフト記号表（勤務時間帯）'!$D$6:$X$47,21,FALSE))</f>
        <v>7.9999999999999982</v>
      </c>
      <c r="AR55" s="521" t="str">
        <f>IF(AR54="","",VLOOKUP(AR54,'【記載例】シフト記号表（勤務時間帯）'!$D$6:$X$47,21,FALSE))</f>
        <v/>
      </c>
      <c r="AS55" s="521" t="str">
        <f>IF(AS54="","",VLOOKUP(AS54,'【記載例】シフト記号表（勤務時間帯）'!$D$6:$X$47,21,FALSE))</f>
        <v/>
      </c>
      <c r="AT55" s="521">
        <f>IF(AT54="","",VLOOKUP(AT54,'【記載例】シフト記号表（勤務時間帯）'!$D$6:$X$47,21,FALSE))</f>
        <v>7.9999999999999982</v>
      </c>
      <c r="AU55" s="521" t="str">
        <f>IF(AU54="","",VLOOKUP(AU54,'【記載例】シフト記号表（勤務時間帯）'!$D$6:$X$47,21,FALSE))</f>
        <v/>
      </c>
      <c r="AV55" s="523" t="str">
        <f>IF(AV54="","",VLOOKUP(AV54,'【記載例】シフト記号表（勤務時間帯）'!$D$6:$X$47,21,FALSE))</f>
        <v/>
      </c>
      <c r="AW55" s="522" t="str">
        <f>IF(AW54="","",VLOOKUP(AW54,'【記載例】シフト記号表（勤務時間帯）'!$D$6:$X$47,21,FALSE))</f>
        <v/>
      </c>
      <c r="AX55" s="521" t="str">
        <f>IF(AX54="","",VLOOKUP(AX54,'【記載例】シフト記号表（勤務時間帯）'!$D$6:$X$47,21,FALSE))</f>
        <v/>
      </c>
      <c r="AY55" s="521" t="str">
        <f>IF(AY54="","",VLOOKUP(AY54,'【記載例】シフト記号表（勤務時間帯）'!$D$6:$X$47,21,FALSE))</f>
        <v/>
      </c>
      <c r="AZ55" s="1192">
        <f>IF($BC$3="４週",SUM(U55:AV55),IF($BC$3="暦月",SUM(U55:AY55),""))</f>
        <v>63.999999999999993</v>
      </c>
      <c r="BA55" s="1193"/>
      <c r="BB55" s="1194">
        <f>IF($BC$3="４週",AZ55/4,IF($BC$3="暦月",(AZ55/($BC$8/7)),""))</f>
        <v>15.999999999999998</v>
      </c>
      <c r="BC55" s="1193"/>
      <c r="BD55" s="1186"/>
      <c r="BE55" s="1187"/>
      <c r="BF55" s="1187"/>
      <c r="BG55" s="1187"/>
      <c r="BH55" s="1188"/>
    </row>
    <row r="56" spans="2:60" ht="20.25" customHeight="1">
      <c r="B56" s="544"/>
      <c r="C56" s="1147"/>
      <c r="D56" s="1148"/>
      <c r="E56" s="1149"/>
      <c r="F56" s="543"/>
      <c r="G56" s="542" t="str">
        <f>C54</f>
        <v>介護従業者</v>
      </c>
      <c r="H56" s="1152"/>
      <c r="I56" s="1159"/>
      <c r="J56" s="1160"/>
      <c r="K56" s="1160"/>
      <c r="L56" s="1161"/>
      <c r="M56" s="1168"/>
      <c r="N56" s="1169"/>
      <c r="O56" s="1170"/>
      <c r="P56" s="541" t="s">
        <v>425</v>
      </c>
      <c r="Q56" s="540"/>
      <c r="R56" s="540"/>
      <c r="S56" s="539"/>
      <c r="T56" s="538"/>
      <c r="U56" s="512" t="str">
        <f>IF(U54="","",VLOOKUP(U54,'【記載例】シフト記号表（勤務時間帯）'!$D$6:$Z$47,23,FALSE))</f>
        <v/>
      </c>
      <c r="V56" s="511" t="str">
        <f>IF(V54="","",VLOOKUP(V54,'【記載例】シフト記号表（勤務時間帯）'!$D$6:$Z$47,23,FALSE))</f>
        <v>-</v>
      </c>
      <c r="W56" s="511" t="str">
        <f>IF(W54="","",VLOOKUP(W54,'【記載例】シフト記号表（勤務時間帯）'!$D$6:$Z$47,23,FALSE))</f>
        <v/>
      </c>
      <c r="X56" s="511" t="str">
        <f>IF(X54="","",VLOOKUP(X54,'【記載例】シフト記号表（勤務時間帯）'!$D$6:$Z$47,23,FALSE))</f>
        <v/>
      </c>
      <c r="Y56" s="511" t="str">
        <f>IF(Y54="","",VLOOKUP(Y54,'【記載例】シフト記号表（勤務時間帯）'!$D$6:$Z$47,23,FALSE))</f>
        <v>-</v>
      </c>
      <c r="Z56" s="511" t="str">
        <f>IF(Z54="","",VLOOKUP(Z54,'【記載例】シフト記号表（勤務時間帯）'!$D$6:$Z$47,23,FALSE))</f>
        <v/>
      </c>
      <c r="AA56" s="513" t="str">
        <f>IF(AA54="","",VLOOKUP(AA54,'【記載例】シフト記号表（勤務時間帯）'!$D$6:$Z$47,23,FALSE))</f>
        <v/>
      </c>
      <c r="AB56" s="512" t="str">
        <f>IF(AB54="","",VLOOKUP(AB54,'【記載例】シフト記号表（勤務時間帯）'!$D$6:$Z$47,23,FALSE))</f>
        <v/>
      </c>
      <c r="AC56" s="511" t="str">
        <f>IF(AC54="","",VLOOKUP(AC54,'【記載例】シフト記号表（勤務時間帯）'!$D$6:$Z$47,23,FALSE))</f>
        <v>-</v>
      </c>
      <c r="AD56" s="511" t="str">
        <f>IF(AD54="","",VLOOKUP(AD54,'【記載例】シフト記号表（勤務時間帯）'!$D$6:$Z$47,23,FALSE))</f>
        <v/>
      </c>
      <c r="AE56" s="511" t="str">
        <f>IF(AE54="","",VLOOKUP(AE54,'【記載例】シフト記号表（勤務時間帯）'!$D$6:$Z$47,23,FALSE))</f>
        <v/>
      </c>
      <c r="AF56" s="511" t="str">
        <f>IF(AF54="","",VLOOKUP(AF54,'【記載例】シフト記号表（勤務時間帯）'!$D$6:$Z$47,23,FALSE))</f>
        <v>-</v>
      </c>
      <c r="AG56" s="511" t="str">
        <f>IF(AG54="","",VLOOKUP(AG54,'【記載例】シフト記号表（勤務時間帯）'!$D$6:$Z$47,23,FALSE))</f>
        <v/>
      </c>
      <c r="AH56" s="513" t="str">
        <f>IF(AH54="","",VLOOKUP(AH54,'【記載例】シフト記号表（勤務時間帯）'!$D$6:$Z$47,23,FALSE))</f>
        <v/>
      </c>
      <c r="AI56" s="512" t="str">
        <f>IF(AI54="","",VLOOKUP(AI54,'【記載例】シフト記号表（勤務時間帯）'!$D$6:$Z$47,23,FALSE))</f>
        <v/>
      </c>
      <c r="AJ56" s="511" t="str">
        <f>IF(AJ54="","",VLOOKUP(AJ54,'【記載例】シフト記号表（勤務時間帯）'!$D$6:$Z$47,23,FALSE))</f>
        <v>-</v>
      </c>
      <c r="AK56" s="511" t="str">
        <f>IF(AK54="","",VLOOKUP(AK54,'【記載例】シフト記号表（勤務時間帯）'!$D$6:$Z$47,23,FALSE))</f>
        <v/>
      </c>
      <c r="AL56" s="511" t="str">
        <f>IF(AL54="","",VLOOKUP(AL54,'【記載例】シフト記号表（勤務時間帯）'!$D$6:$Z$47,23,FALSE))</f>
        <v/>
      </c>
      <c r="AM56" s="511" t="str">
        <f>IF(AM54="","",VLOOKUP(AM54,'【記載例】シフト記号表（勤務時間帯）'!$D$6:$Z$47,23,FALSE))</f>
        <v>-</v>
      </c>
      <c r="AN56" s="511" t="str">
        <f>IF(AN54="","",VLOOKUP(AN54,'【記載例】シフト記号表（勤務時間帯）'!$D$6:$Z$47,23,FALSE))</f>
        <v/>
      </c>
      <c r="AO56" s="513" t="str">
        <f>IF(AO54="","",VLOOKUP(AO54,'【記載例】シフト記号表（勤務時間帯）'!$D$6:$Z$47,23,FALSE))</f>
        <v/>
      </c>
      <c r="AP56" s="512" t="str">
        <f>IF(AP54="","",VLOOKUP(AP54,'【記載例】シフト記号表（勤務時間帯）'!$D$6:$Z$47,23,FALSE))</f>
        <v/>
      </c>
      <c r="AQ56" s="511" t="str">
        <f>IF(AQ54="","",VLOOKUP(AQ54,'【記載例】シフト記号表（勤務時間帯）'!$D$6:$Z$47,23,FALSE))</f>
        <v>-</v>
      </c>
      <c r="AR56" s="511" t="str">
        <f>IF(AR54="","",VLOOKUP(AR54,'【記載例】シフト記号表（勤務時間帯）'!$D$6:$Z$47,23,FALSE))</f>
        <v/>
      </c>
      <c r="AS56" s="511" t="str">
        <f>IF(AS54="","",VLOOKUP(AS54,'【記載例】シフト記号表（勤務時間帯）'!$D$6:$Z$47,23,FALSE))</f>
        <v/>
      </c>
      <c r="AT56" s="511" t="str">
        <f>IF(AT54="","",VLOOKUP(AT54,'【記載例】シフト記号表（勤務時間帯）'!$D$6:$Z$47,23,FALSE))</f>
        <v>-</v>
      </c>
      <c r="AU56" s="511" t="str">
        <f>IF(AU54="","",VLOOKUP(AU54,'【記載例】シフト記号表（勤務時間帯）'!$D$6:$Z$47,23,FALSE))</f>
        <v/>
      </c>
      <c r="AV56" s="513" t="str">
        <f>IF(AV54="","",VLOOKUP(AV54,'【記載例】シフト記号表（勤務時間帯）'!$D$6:$Z$47,23,FALSE))</f>
        <v/>
      </c>
      <c r="AW56" s="512" t="str">
        <f>IF(AW54="","",VLOOKUP(AW54,'【記載例】シフト記号表（勤務時間帯）'!$D$6:$Z$47,23,FALSE))</f>
        <v/>
      </c>
      <c r="AX56" s="511" t="str">
        <f>IF(AX54="","",VLOOKUP(AX54,'【記載例】シフト記号表（勤務時間帯）'!$D$6:$Z$47,23,FALSE))</f>
        <v/>
      </c>
      <c r="AY56" s="511" t="str">
        <f>IF(AY54="","",VLOOKUP(AY54,'【記載例】シフト記号表（勤務時間帯）'!$D$6:$Z$47,23,FALSE))</f>
        <v/>
      </c>
      <c r="AZ56" s="1195">
        <f>IF($BC$3="４週",SUM(U56:AV56),IF($BC$3="暦月",SUM(U56:AY56),""))</f>
        <v>0</v>
      </c>
      <c r="BA56" s="1196"/>
      <c r="BB56" s="1197">
        <f>IF($BC$3="４週",AZ56/4,IF($BC$3="暦月",(AZ56/($BC$8/7)),""))</f>
        <v>0</v>
      </c>
      <c r="BC56" s="1196"/>
      <c r="BD56" s="1189"/>
      <c r="BE56" s="1190"/>
      <c r="BF56" s="1190"/>
      <c r="BG56" s="1190"/>
      <c r="BH56" s="1191"/>
    </row>
    <row r="57" spans="2:60" ht="20.25" customHeight="1">
      <c r="B57" s="537"/>
      <c r="C57" s="1141" t="s">
        <v>509</v>
      </c>
      <c r="D57" s="1142"/>
      <c r="E57" s="1143"/>
      <c r="F57" s="529"/>
      <c r="G57" s="528"/>
      <c r="H57" s="1205" t="s">
        <v>510</v>
      </c>
      <c r="I57" s="1153" t="s">
        <v>508</v>
      </c>
      <c r="J57" s="1154"/>
      <c r="K57" s="1154"/>
      <c r="L57" s="1155"/>
      <c r="M57" s="1162" t="s">
        <v>964</v>
      </c>
      <c r="N57" s="1163"/>
      <c r="O57" s="1164"/>
      <c r="P57" s="548" t="s">
        <v>427</v>
      </c>
      <c r="Q57" s="547"/>
      <c r="R57" s="547"/>
      <c r="S57" s="546"/>
      <c r="T57" s="545"/>
      <c r="U57" s="531" t="s">
        <v>492</v>
      </c>
      <c r="V57" s="530"/>
      <c r="W57" s="530"/>
      <c r="X57" s="530"/>
      <c r="Y57" s="530"/>
      <c r="Z57" s="530" t="s">
        <v>965</v>
      </c>
      <c r="AA57" s="532"/>
      <c r="AB57" s="531" t="s">
        <v>492</v>
      </c>
      <c r="AC57" s="530"/>
      <c r="AD57" s="530"/>
      <c r="AE57" s="530"/>
      <c r="AF57" s="530"/>
      <c r="AG57" s="530" t="s">
        <v>965</v>
      </c>
      <c r="AH57" s="532"/>
      <c r="AI57" s="531" t="s">
        <v>492</v>
      </c>
      <c r="AJ57" s="530"/>
      <c r="AK57" s="530"/>
      <c r="AL57" s="530"/>
      <c r="AM57" s="530"/>
      <c r="AN57" s="530" t="s">
        <v>965</v>
      </c>
      <c r="AO57" s="532"/>
      <c r="AP57" s="531" t="s">
        <v>492</v>
      </c>
      <c r="AQ57" s="530"/>
      <c r="AR57" s="530"/>
      <c r="AS57" s="530"/>
      <c r="AT57" s="530"/>
      <c r="AU57" s="530" t="s">
        <v>965</v>
      </c>
      <c r="AV57" s="532"/>
      <c r="AW57" s="531"/>
      <c r="AX57" s="530"/>
      <c r="AY57" s="530"/>
      <c r="AZ57" s="1171"/>
      <c r="BA57" s="1172"/>
      <c r="BB57" s="1201"/>
      <c r="BC57" s="1172"/>
      <c r="BD57" s="1183"/>
      <c r="BE57" s="1184"/>
      <c r="BF57" s="1184"/>
      <c r="BG57" s="1184"/>
      <c r="BH57" s="1185"/>
    </row>
    <row r="58" spans="2:60" ht="20.25" customHeight="1">
      <c r="B58" s="520">
        <f>B55+1</f>
        <v>13</v>
      </c>
      <c r="C58" s="1144"/>
      <c r="D58" s="1145"/>
      <c r="E58" s="1146"/>
      <c r="F58" s="529" t="str">
        <f>C57</f>
        <v>介護従業者</v>
      </c>
      <c r="G58" s="528"/>
      <c r="H58" s="1151"/>
      <c r="I58" s="1156"/>
      <c r="J58" s="1157"/>
      <c r="K58" s="1157"/>
      <c r="L58" s="1158"/>
      <c r="M58" s="1165"/>
      <c r="N58" s="1166"/>
      <c r="O58" s="1167"/>
      <c r="P58" s="527" t="s">
        <v>426</v>
      </c>
      <c r="Q58" s="526"/>
      <c r="R58" s="526"/>
      <c r="S58" s="525"/>
      <c r="T58" s="524"/>
      <c r="U58" s="522">
        <f>IF(U57="","",VLOOKUP(U57,'【記載例】シフト記号表（勤務時間帯）'!$D$6:$X$47,21,FALSE))</f>
        <v>6</v>
      </c>
      <c r="V58" s="521" t="str">
        <f>IF(V57="","",VLOOKUP(V57,'【記載例】シフト記号表（勤務時間帯）'!$D$6:$X$47,21,FALSE))</f>
        <v/>
      </c>
      <c r="W58" s="521" t="str">
        <f>IF(W57="","",VLOOKUP(W57,'【記載例】シフト記号表（勤務時間帯）'!$D$6:$X$47,21,FALSE))</f>
        <v/>
      </c>
      <c r="X58" s="521" t="str">
        <f>IF(X57="","",VLOOKUP(X57,'【記載例】シフト記号表（勤務時間帯）'!$D$6:$X$47,21,FALSE))</f>
        <v/>
      </c>
      <c r="Y58" s="521" t="str">
        <f>IF(Y57="","",VLOOKUP(Y57,'【記載例】シフト記号表（勤務時間帯）'!$D$6:$X$47,21,FALSE))</f>
        <v/>
      </c>
      <c r="Z58" s="521">
        <f>IF(Z57="","",VLOOKUP(Z57,'【記載例】シフト記号表（勤務時間帯）'!$D$6:$X$47,21,FALSE))</f>
        <v>6</v>
      </c>
      <c r="AA58" s="523" t="str">
        <f>IF(AA57="","",VLOOKUP(AA57,'【記載例】シフト記号表（勤務時間帯）'!$D$6:$X$47,21,FALSE))</f>
        <v/>
      </c>
      <c r="AB58" s="522">
        <f>IF(AB57="","",VLOOKUP(AB57,'【記載例】シフト記号表（勤務時間帯）'!$D$6:$X$47,21,FALSE))</f>
        <v>6</v>
      </c>
      <c r="AC58" s="521" t="str">
        <f>IF(AC57="","",VLOOKUP(AC57,'【記載例】シフト記号表（勤務時間帯）'!$D$6:$X$47,21,FALSE))</f>
        <v/>
      </c>
      <c r="AD58" s="521" t="str">
        <f>IF(AD57="","",VLOOKUP(AD57,'【記載例】シフト記号表（勤務時間帯）'!$D$6:$X$47,21,FALSE))</f>
        <v/>
      </c>
      <c r="AE58" s="521" t="str">
        <f>IF(AE57="","",VLOOKUP(AE57,'【記載例】シフト記号表（勤務時間帯）'!$D$6:$X$47,21,FALSE))</f>
        <v/>
      </c>
      <c r="AF58" s="521" t="str">
        <f>IF(AF57="","",VLOOKUP(AF57,'【記載例】シフト記号表（勤務時間帯）'!$D$6:$X$47,21,FALSE))</f>
        <v/>
      </c>
      <c r="AG58" s="521">
        <f>IF(AG57="","",VLOOKUP(AG57,'【記載例】シフト記号表（勤務時間帯）'!$D$6:$X$47,21,FALSE))</f>
        <v>6</v>
      </c>
      <c r="AH58" s="523" t="str">
        <f>IF(AH57="","",VLOOKUP(AH57,'【記載例】シフト記号表（勤務時間帯）'!$D$6:$X$47,21,FALSE))</f>
        <v/>
      </c>
      <c r="AI58" s="522">
        <f>IF(AI57="","",VLOOKUP(AI57,'【記載例】シフト記号表（勤務時間帯）'!$D$6:$X$47,21,FALSE))</f>
        <v>6</v>
      </c>
      <c r="AJ58" s="521" t="str">
        <f>IF(AJ57="","",VLOOKUP(AJ57,'【記載例】シフト記号表（勤務時間帯）'!$D$6:$X$47,21,FALSE))</f>
        <v/>
      </c>
      <c r="AK58" s="521" t="str">
        <f>IF(AK57="","",VLOOKUP(AK57,'【記載例】シフト記号表（勤務時間帯）'!$D$6:$X$47,21,FALSE))</f>
        <v/>
      </c>
      <c r="AL58" s="521" t="str">
        <f>IF(AL57="","",VLOOKUP(AL57,'【記載例】シフト記号表（勤務時間帯）'!$D$6:$X$47,21,FALSE))</f>
        <v/>
      </c>
      <c r="AM58" s="521" t="str">
        <f>IF(AM57="","",VLOOKUP(AM57,'【記載例】シフト記号表（勤務時間帯）'!$D$6:$X$47,21,FALSE))</f>
        <v/>
      </c>
      <c r="AN58" s="521">
        <f>IF(AN57="","",VLOOKUP(AN57,'【記載例】シフト記号表（勤務時間帯）'!$D$6:$X$47,21,FALSE))</f>
        <v>6</v>
      </c>
      <c r="AO58" s="523" t="str">
        <f>IF(AO57="","",VLOOKUP(AO57,'【記載例】シフト記号表（勤務時間帯）'!$D$6:$X$47,21,FALSE))</f>
        <v/>
      </c>
      <c r="AP58" s="522">
        <f>IF(AP57="","",VLOOKUP(AP57,'【記載例】シフト記号表（勤務時間帯）'!$D$6:$X$47,21,FALSE))</f>
        <v>6</v>
      </c>
      <c r="AQ58" s="521" t="str">
        <f>IF(AQ57="","",VLOOKUP(AQ57,'【記載例】シフト記号表（勤務時間帯）'!$D$6:$X$47,21,FALSE))</f>
        <v/>
      </c>
      <c r="AR58" s="521" t="str">
        <f>IF(AR57="","",VLOOKUP(AR57,'【記載例】シフト記号表（勤務時間帯）'!$D$6:$X$47,21,FALSE))</f>
        <v/>
      </c>
      <c r="AS58" s="521" t="str">
        <f>IF(AS57="","",VLOOKUP(AS57,'【記載例】シフト記号表（勤務時間帯）'!$D$6:$X$47,21,FALSE))</f>
        <v/>
      </c>
      <c r="AT58" s="521" t="str">
        <f>IF(AT57="","",VLOOKUP(AT57,'【記載例】シフト記号表（勤務時間帯）'!$D$6:$X$47,21,FALSE))</f>
        <v/>
      </c>
      <c r="AU58" s="521">
        <f>IF(AU57="","",VLOOKUP(AU57,'【記載例】シフト記号表（勤務時間帯）'!$D$6:$X$47,21,FALSE))</f>
        <v>6</v>
      </c>
      <c r="AV58" s="523" t="str">
        <f>IF(AV57="","",VLOOKUP(AV57,'【記載例】シフト記号表（勤務時間帯）'!$D$6:$X$47,21,FALSE))</f>
        <v/>
      </c>
      <c r="AW58" s="522" t="str">
        <f>IF(AW57="","",VLOOKUP(AW57,'【記載例】シフト記号表（勤務時間帯）'!$D$6:$X$47,21,FALSE))</f>
        <v/>
      </c>
      <c r="AX58" s="521" t="str">
        <f>IF(AX57="","",VLOOKUP(AX57,'【記載例】シフト記号表（勤務時間帯）'!$D$6:$X$47,21,FALSE))</f>
        <v/>
      </c>
      <c r="AY58" s="521" t="str">
        <f>IF(AY57="","",VLOOKUP(AY57,'【記載例】シフト記号表（勤務時間帯）'!$D$6:$X$47,21,FALSE))</f>
        <v/>
      </c>
      <c r="AZ58" s="1192">
        <f>IF($BC$3="４週",SUM(U58:AV58),IF($BC$3="暦月",SUM(U58:AY58),""))</f>
        <v>48</v>
      </c>
      <c r="BA58" s="1193"/>
      <c r="BB58" s="1194">
        <f>IF($BC$3="４週",AZ58/4,IF($BC$3="暦月",(AZ58/($BC$8/7)),""))</f>
        <v>12</v>
      </c>
      <c r="BC58" s="1193"/>
      <c r="BD58" s="1186"/>
      <c r="BE58" s="1187"/>
      <c r="BF58" s="1187"/>
      <c r="BG58" s="1187"/>
      <c r="BH58" s="1188"/>
    </row>
    <row r="59" spans="2:60" ht="20.25" customHeight="1">
      <c r="B59" s="544"/>
      <c r="C59" s="1147"/>
      <c r="D59" s="1148"/>
      <c r="E59" s="1149"/>
      <c r="F59" s="543"/>
      <c r="G59" s="542" t="str">
        <f>C57</f>
        <v>介護従業者</v>
      </c>
      <c r="H59" s="1152"/>
      <c r="I59" s="1159"/>
      <c r="J59" s="1160"/>
      <c r="K59" s="1160"/>
      <c r="L59" s="1161"/>
      <c r="M59" s="1168"/>
      <c r="N59" s="1169"/>
      <c r="O59" s="1170"/>
      <c r="P59" s="541" t="s">
        <v>425</v>
      </c>
      <c r="Q59" s="540"/>
      <c r="R59" s="540"/>
      <c r="S59" s="539"/>
      <c r="T59" s="538"/>
      <c r="U59" s="512" t="str">
        <f>IF(U57="","",VLOOKUP(U57,'【記載例】シフト記号表（勤務時間帯）'!$D$6:$Z$47,23,FALSE))</f>
        <v>-</v>
      </c>
      <c r="V59" s="511" t="str">
        <f>IF(V57="","",VLOOKUP(V57,'【記載例】シフト記号表（勤務時間帯）'!$D$6:$Z$47,23,FALSE))</f>
        <v/>
      </c>
      <c r="W59" s="511" t="str">
        <f>IF(W57="","",VLOOKUP(W57,'【記載例】シフト記号表（勤務時間帯）'!$D$6:$Z$47,23,FALSE))</f>
        <v/>
      </c>
      <c r="X59" s="511" t="str">
        <f>IF(X57="","",VLOOKUP(X57,'【記載例】シフト記号表（勤務時間帯）'!$D$6:$Z$47,23,FALSE))</f>
        <v/>
      </c>
      <c r="Y59" s="511" t="str">
        <f>IF(Y57="","",VLOOKUP(Y57,'【記載例】シフト記号表（勤務時間帯）'!$D$6:$Z$47,23,FALSE))</f>
        <v/>
      </c>
      <c r="Z59" s="511" t="str">
        <f>IF(Z57="","",VLOOKUP(Z57,'【記載例】シフト記号表（勤務時間帯）'!$D$6:$Z$47,23,FALSE))</f>
        <v>-</v>
      </c>
      <c r="AA59" s="513" t="str">
        <f>IF(AA57="","",VLOOKUP(AA57,'【記載例】シフト記号表（勤務時間帯）'!$D$6:$Z$47,23,FALSE))</f>
        <v/>
      </c>
      <c r="AB59" s="512" t="str">
        <f>IF(AB57="","",VLOOKUP(AB57,'【記載例】シフト記号表（勤務時間帯）'!$D$6:$Z$47,23,FALSE))</f>
        <v>-</v>
      </c>
      <c r="AC59" s="511" t="str">
        <f>IF(AC57="","",VLOOKUP(AC57,'【記載例】シフト記号表（勤務時間帯）'!$D$6:$Z$47,23,FALSE))</f>
        <v/>
      </c>
      <c r="AD59" s="511" t="str">
        <f>IF(AD57="","",VLOOKUP(AD57,'【記載例】シフト記号表（勤務時間帯）'!$D$6:$Z$47,23,FALSE))</f>
        <v/>
      </c>
      <c r="AE59" s="511" t="str">
        <f>IF(AE57="","",VLOOKUP(AE57,'【記載例】シフト記号表（勤務時間帯）'!$D$6:$Z$47,23,FALSE))</f>
        <v/>
      </c>
      <c r="AF59" s="511" t="str">
        <f>IF(AF57="","",VLOOKUP(AF57,'【記載例】シフト記号表（勤務時間帯）'!$D$6:$Z$47,23,FALSE))</f>
        <v/>
      </c>
      <c r="AG59" s="511" t="str">
        <f>IF(AG57="","",VLOOKUP(AG57,'【記載例】シフト記号表（勤務時間帯）'!$D$6:$Z$47,23,FALSE))</f>
        <v>-</v>
      </c>
      <c r="AH59" s="513" t="str">
        <f>IF(AH57="","",VLOOKUP(AH57,'【記載例】シフト記号表（勤務時間帯）'!$D$6:$Z$47,23,FALSE))</f>
        <v/>
      </c>
      <c r="AI59" s="512" t="str">
        <f>IF(AI57="","",VLOOKUP(AI57,'【記載例】シフト記号表（勤務時間帯）'!$D$6:$Z$47,23,FALSE))</f>
        <v>-</v>
      </c>
      <c r="AJ59" s="511" t="str">
        <f>IF(AJ57="","",VLOOKUP(AJ57,'【記載例】シフト記号表（勤務時間帯）'!$D$6:$Z$47,23,FALSE))</f>
        <v/>
      </c>
      <c r="AK59" s="511" t="str">
        <f>IF(AK57="","",VLOOKUP(AK57,'【記載例】シフト記号表（勤務時間帯）'!$D$6:$Z$47,23,FALSE))</f>
        <v/>
      </c>
      <c r="AL59" s="511" t="str">
        <f>IF(AL57="","",VLOOKUP(AL57,'【記載例】シフト記号表（勤務時間帯）'!$D$6:$Z$47,23,FALSE))</f>
        <v/>
      </c>
      <c r="AM59" s="511" t="str">
        <f>IF(AM57="","",VLOOKUP(AM57,'【記載例】シフト記号表（勤務時間帯）'!$D$6:$Z$47,23,FALSE))</f>
        <v/>
      </c>
      <c r="AN59" s="511" t="str">
        <f>IF(AN57="","",VLOOKUP(AN57,'【記載例】シフト記号表（勤務時間帯）'!$D$6:$Z$47,23,FALSE))</f>
        <v>-</v>
      </c>
      <c r="AO59" s="513" t="str">
        <f>IF(AO57="","",VLOOKUP(AO57,'【記載例】シフト記号表（勤務時間帯）'!$D$6:$Z$47,23,FALSE))</f>
        <v/>
      </c>
      <c r="AP59" s="512" t="str">
        <f>IF(AP57="","",VLOOKUP(AP57,'【記載例】シフト記号表（勤務時間帯）'!$D$6:$Z$47,23,FALSE))</f>
        <v>-</v>
      </c>
      <c r="AQ59" s="511" t="str">
        <f>IF(AQ57="","",VLOOKUP(AQ57,'【記載例】シフト記号表（勤務時間帯）'!$D$6:$Z$47,23,FALSE))</f>
        <v/>
      </c>
      <c r="AR59" s="511" t="str">
        <f>IF(AR57="","",VLOOKUP(AR57,'【記載例】シフト記号表（勤務時間帯）'!$D$6:$Z$47,23,FALSE))</f>
        <v/>
      </c>
      <c r="AS59" s="511" t="str">
        <f>IF(AS57="","",VLOOKUP(AS57,'【記載例】シフト記号表（勤務時間帯）'!$D$6:$Z$47,23,FALSE))</f>
        <v/>
      </c>
      <c r="AT59" s="511" t="str">
        <f>IF(AT57="","",VLOOKUP(AT57,'【記載例】シフト記号表（勤務時間帯）'!$D$6:$Z$47,23,FALSE))</f>
        <v/>
      </c>
      <c r="AU59" s="511" t="str">
        <f>IF(AU57="","",VLOOKUP(AU57,'【記載例】シフト記号表（勤務時間帯）'!$D$6:$Z$47,23,FALSE))</f>
        <v>-</v>
      </c>
      <c r="AV59" s="513" t="str">
        <f>IF(AV57="","",VLOOKUP(AV57,'【記載例】シフト記号表（勤務時間帯）'!$D$6:$Z$47,23,FALSE))</f>
        <v/>
      </c>
      <c r="AW59" s="512" t="str">
        <f>IF(AW57="","",VLOOKUP(AW57,'【記載例】シフト記号表（勤務時間帯）'!$D$6:$Z$47,23,FALSE))</f>
        <v/>
      </c>
      <c r="AX59" s="511" t="str">
        <f>IF(AX57="","",VLOOKUP(AX57,'【記載例】シフト記号表（勤務時間帯）'!$D$6:$Z$47,23,FALSE))</f>
        <v/>
      </c>
      <c r="AY59" s="511" t="str">
        <f>IF(AY57="","",VLOOKUP(AY57,'【記載例】シフト記号表（勤務時間帯）'!$D$6:$Z$47,23,FALSE))</f>
        <v/>
      </c>
      <c r="AZ59" s="1195">
        <f>IF($BC$3="４週",SUM(U59:AV59),IF($BC$3="暦月",SUM(U59:AY59),""))</f>
        <v>0</v>
      </c>
      <c r="BA59" s="1196"/>
      <c r="BB59" s="1197">
        <f>IF($BC$3="４週",AZ59/4,IF($BC$3="暦月",(AZ59/($BC$8/7)),""))</f>
        <v>0</v>
      </c>
      <c r="BC59" s="1196"/>
      <c r="BD59" s="1189"/>
      <c r="BE59" s="1190"/>
      <c r="BF59" s="1190"/>
      <c r="BG59" s="1190"/>
      <c r="BH59" s="1191"/>
    </row>
    <row r="60" spans="2:60" ht="20.25" customHeight="1">
      <c r="B60" s="537"/>
      <c r="C60" s="1141" t="s">
        <v>509</v>
      </c>
      <c r="D60" s="1142"/>
      <c r="E60" s="1143"/>
      <c r="F60" s="529"/>
      <c r="G60" s="528"/>
      <c r="H60" s="1205" t="s">
        <v>510</v>
      </c>
      <c r="I60" s="1153" t="s">
        <v>508</v>
      </c>
      <c r="J60" s="1154"/>
      <c r="K60" s="1154"/>
      <c r="L60" s="1155"/>
      <c r="M60" s="1162" t="s">
        <v>966</v>
      </c>
      <c r="N60" s="1163"/>
      <c r="O60" s="1164"/>
      <c r="P60" s="548" t="s">
        <v>427</v>
      </c>
      <c r="Q60" s="547"/>
      <c r="R60" s="547"/>
      <c r="S60" s="546"/>
      <c r="T60" s="545"/>
      <c r="U60" s="531" t="s">
        <v>967</v>
      </c>
      <c r="V60" s="530" t="s">
        <v>967</v>
      </c>
      <c r="W60" s="530" t="s">
        <v>489</v>
      </c>
      <c r="X60" s="530"/>
      <c r="Y60" s="530"/>
      <c r="Z60" s="530"/>
      <c r="AA60" s="532" t="s">
        <v>967</v>
      </c>
      <c r="AB60" s="531" t="s">
        <v>489</v>
      </c>
      <c r="AC60" s="530" t="s">
        <v>967</v>
      </c>
      <c r="AD60" s="530" t="s">
        <v>967</v>
      </c>
      <c r="AE60" s="530"/>
      <c r="AF60" s="530"/>
      <c r="AG60" s="530"/>
      <c r="AH60" s="532" t="s">
        <v>489</v>
      </c>
      <c r="AI60" s="531" t="s">
        <v>967</v>
      </c>
      <c r="AJ60" s="530" t="s">
        <v>967</v>
      </c>
      <c r="AK60" s="530" t="s">
        <v>967</v>
      </c>
      <c r="AL60" s="530"/>
      <c r="AM60" s="530"/>
      <c r="AN60" s="530"/>
      <c r="AO60" s="532" t="s">
        <v>967</v>
      </c>
      <c r="AP60" s="531" t="s">
        <v>489</v>
      </c>
      <c r="AQ60" s="530" t="s">
        <v>967</v>
      </c>
      <c r="AR60" s="530" t="s">
        <v>967</v>
      </c>
      <c r="AS60" s="530"/>
      <c r="AT60" s="530"/>
      <c r="AU60" s="530"/>
      <c r="AV60" s="532" t="s">
        <v>967</v>
      </c>
      <c r="AW60" s="531"/>
      <c r="AX60" s="530"/>
      <c r="AY60" s="530"/>
      <c r="AZ60" s="1171"/>
      <c r="BA60" s="1172"/>
      <c r="BB60" s="1201"/>
      <c r="BC60" s="1172"/>
      <c r="BD60" s="1183"/>
      <c r="BE60" s="1184"/>
      <c r="BF60" s="1184"/>
      <c r="BG60" s="1184"/>
      <c r="BH60" s="1185"/>
    </row>
    <row r="61" spans="2:60" ht="20.25" customHeight="1">
      <c r="B61" s="520">
        <f>B58+1</f>
        <v>14</v>
      </c>
      <c r="C61" s="1144"/>
      <c r="D61" s="1145"/>
      <c r="E61" s="1146"/>
      <c r="F61" s="529" t="str">
        <f>C60</f>
        <v>介護従業者</v>
      </c>
      <c r="G61" s="528"/>
      <c r="H61" s="1151"/>
      <c r="I61" s="1156"/>
      <c r="J61" s="1157"/>
      <c r="K61" s="1157"/>
      <c r="L61" s="1158"/>
      <c r="M61" s="1165"/>
      <c r="N61" s="1166"/>
      <c r="O61" s="1167"/>
      <c r="P61" s="527" t="s">
        <v>426</v>
      </c>
      <c r="Q61" s="526"/>
      <c r="R61" s="526"/>
      <c r="S61" s="525"/>
      <c r="T61" s="524"/>
      <c r="U61" s="522">
        <f>IF(U60="","",VLOOKUP(U60,'【記載例】シフト記号表（勤務時間帯）'!$D$6:$X$47,21,FALSE))</f>
        <v>4.0000000000000018</v>
      </c>
      <c r="V61" s="521">
        <f>IF(V60="","",VLOOKUP(V60,'【記載例】シフト記号表（勤務時間帯）'!$D$6:$X$47,21,FALSE))</f>
        <v>4.0000000000000018</v>
      </c>
      <c r="W61" s="521">
        <f>IF(W60="","",VLOOKUP(W60,'【記載例】シフト記号表（勤務時間帯）'!$D$6:$X$47,21,FALSE))</f>
        <v>4.0000000000000018</v>
      </c>
      <c r="X61" s="521" t="str">
        <f>IF(X60="","",VLOOKUP(X60,'【記載例】シフト記号表（勤務時間帯）'!$D$6:$X$47,21,FALSE))</f>
        <v/>
      </c>
      <c r="Y61" s="521" t="str">
        <f>IF(Y60="","",VLOOKUP(Y60,'【記載例】シフト記号表（勤務時間帯）'!$D$6:$X$47,21,FALSE))</f>
        <v/>
      </c>
      <c r="Z61" s="521" t="str">
        <f>IF(Z60="","",VLOOKUP(Z60,'【記載例】シフト記号表（勤務時間帯）'!$D$6:$X$47,21,FALSE))</f>
        <v/>
      </c>
      <c r="AA61" s="523">
        <f>IF(AA60="","",VLOOKUP(AA60,'【記載例】シフト記号表（勤務時間帯）'!$D$6:$X$47,21,FALSE))</f>
        <v>4.0000000000000018</v>
      </c>
      <c r="AB61" s="522">
        <f>IF(AB60="","",VLOOKUP(AB60,'【記載例】シフト記号表（勤務時間帯）'!$D$6:$X$47,21,FALSE))</f>
        <v>4.0000000000000018</v>
      </c>
      <c r="AC61" s="521">
        <f>IF(AC60="","",VLOOKUP(AC60,'【記載例】シフト記号表（勤務時間帯）'!$D$6:$X$47,21,FALSE))</f>
        <v>4.0000000000000018</v>
      </c>
      <c r="AD61" s="521">
        <f>IF(AD60="","",VLOOKUP(AD60,'【記載例】シフト記号表（勤務時間帯）'!$D$6:$X$47,21,FALSE))</f>
        <v>4.0000000000000018</v>
      </c>
      <c r="AE61" s="521" t="str">
        <f>IF(AE60="","",VLOOKUP(AE60,'【記載例】シフト記号表（勤務時間帯）'!$D$6:$X$47,21,FALSE))</f>
        <v/>
      </c>
      <c r="AF61" s="521" t="str">
        <f>IF(AF60="","",VLOOKUP(AF60,'【記載例】シフト記号表（勤務時間帯）'!$D$6:$X$47,21,FALSE))</f>
        <v/>
      </c>
      <c r="AG61" s="521" t="str">
        <f>IF(AG60="","",VLOOKUP(AG60,'【記載例】シフト記号表（勤務時間帯）'!$D$6:$X$47,21,FALSE))</f>
        <v/>
      </c>
      <c r="AH61" s="523">
        <f>IF(AH60="","",VLOOKUP(AH60,'【記載例】シフト記号表（勤務時間帯）'!$D$6:$X$47,21,FALSE))</f>
        <v>4.0000000000000018</v>
      </c>
      <c r="AI61" s="522">
        <f>IF(AI60="","",VLOOKUP(AI60,'【記載例】シフト記号表（勤務時間帯）'!$D$6:$X$47,21,FALSE))</f>
        <v>4.0000000000000018</v>
      </c>
      <c r="AJ61" s="521">
        <f>IF(AJ60="","",VLOOKUP(AJ60,'【記載例】シフト記号表（勤務時間帯）'!$D$6:$X$47,21,FALSE))</f>
        <v>4.0000000000000018</v>
      </c>
      <c r="AK61" s="521">
        <f>IF(AK60="","",VLOOKUP(AK60,'【記載例】シフト記号表（勤務時間帯）'!$D$6:$X$47,21,FALSE))</f>
        <v>4.0000000000000018</v>
      </c>
      <c r="AL61" s="521" t="str">
        <f>IF(AL60="","",VLOOKUP(AL60,'【記載例】シフト記号表（勤務時間帯）'!$D$6:$X$47,21,FALSE))</f>
        <v/>
      </c>
      <c r="AM61" s="521" t="str">
        <f>IF(AM60="","",VLOOKUP(AM60,'【記載例】シフト記号表（勤務時間帯）'!$D$6:$X$47,21,FALSE))</f>
        <v/>
      </c>
      <c r="AN61" s="521" t="str">
        <f>IF(AN60="","",VLOOKUP(AN60,'【記載例】シフト記号表（勤務時間帯）'!$D$6:$X$47,21,FALSE))</f>
        <v/>
      </c>
      <c r="AO61" s="523">
        <f>IF(AO60="","",VLOOKUP(AO60,'【記載例】シフト記号表（勤務時間帯）'!$D$6:$X$47,21,FALSE))</f>
        <v>4.0000000000000018</v>
      </c>
      <c r="AP61" s="522">
        <f>IF(AP60="","",VLOOKUP(AP60,'【記載例】シフト記号表（勤務時間帯）'!$D$6:$X$47,21,FALSE))</f>
        <v>4.0000000000000018</v>
      </c>
      <c r="AQ61" s="521">
        <f>IF(AQ60="","",VLOOKUP(AQ60,'【記載例】シフト記号表（勤務時間帯）'!$D$6:$X$47,21,FALSE))</f>
        <v>4.0000000000000018</v>
      </c>
      <c r="AR61" s="521">
        <f>IF(AR60="","",VLOOKUP(AR60,'【記載例】シフト記号表（勤務時間帯）'!$D$6:$X$47,21,FALSE))</f>
        <v>4.0000000000000018</v>
      </c>
      <c r="AS61" s="521" t="str">
        <f>IF(AS60="","",VLOOKUP(AS60,'【記載例】シフト記号表（勤務時間帯）'!$D$6:$X$47,21,FALSE))</f>
        <v/>
      </c>
      <c r="AT61" s="521" t="str">
        <f>IF(AT60="","",VLOOKUP(AT60,'【記載例】シフト記号表（勤務時間帯）'!$D$6:$X$47,21,FALSE))</f>
        <v/>
      </c>
      <c r="AU61" s="521" t="str">
        <f>IF(AU60="","",VLOOKUP(AU60,'【記載例】シフト記号表（勤務時間帯）'!$D$6:$X$47,21,FALSE))</f>
        <v/>
      </c>
      <c r="AV61" s="523">
        <f>IF(AV60="","",VLOOKUP(AV60,'【記載例】シフト記号表（勤務時間帯）'!$D$6:$X$47,21,FALSE))</f>
        <v>4.0000000000000018</v>
      </c>
      <c r="AW61" s="522" t="str">
        <f>IF(AW60="","",VLOOKUP(AW60,'【記載例】シフト記号表（勤務時間帯）'!$D$6:$X$47,21,FALSE))</f>
        <v/>
      </c>
      <c r="AX61" s="521" t="str">
        <f>IF(AX60="","",VLOOKUP(AX60,'【記載例】シフト記号表（勤務時間帯）'!$D$6:$X$47,21,FALSE))</f>
        <v/>
      </c>
      <c r="AY61" s="521" t="str">
        <f>IF(AY60="","",VLOOKUP(AY60,'【記載例】シフト記号表（勤務時間帯）'!$D$6:$X$47,21,FALSE))</f>
        <v/>
      </c>
      <c r="AZ61" s="1192">
        <f>IF($BC$3="４週",SUM(U61:AV61),IF($BC$3="暦月",SUM(U61:AY61),""))</f>
        <v>64.000000000000014</v>
      </c>
      <c r="BA61" s="1193"/>
      <c r="BB61" s="1194">
        <f>IF($BC$3="４週",AZ61/4,IF($BC$3="暦月",(AZ61/($BC$8/7)),""))</f>
        <v>16.000000000000004</v>
      </c>
      <c r="BC61" s="1193"/>
      <c r="BD61" s="1186"/>
      <c r="BE61" s="1187"/>
      <c r="BF61" s="1187"/>
      <c r="BG61" s="1187"/>
      <c r="BH61" s="1188"/>
    </row>
    <row r="62" spans="2:60" ht="20.25" customHeight="1">
      <c r="B62" s="544"/>
      <c r="C62" s="1147"/>
      <c r="D62" s="1148"/>
      <c r="E62" s="1149"/>
      <c r="F62" s="543"/>
      <c r="G62" s="542" t="str">
        <f>C60</f>
        <v>介護従業者</v>
      </c>
      <c r="H62" s="1152"/>
      <c r="I62" s="1159"/>
      <c r="J62" s="1160"/>
      <c r="K62" s="1160"/>
      <c r="L62" s="1161"/>
      <c r="M62" s="1168"/>
      <c r="N62" s="1169"/>
      <c r="O62" s="1170"/>
      <c r="P62" s="541" t="s">
        <v>425</v>
      </c>
      <c r="Q62" s="540"/>
      <c r="R62" s="540"/>
      <c r="S62" s="539"/>
      <c r="T62" s="538"/>
      <c r="U62" s="512" t="str">
        <f>IF(U60="","",VLOOKUP(U60,'【記載例】シフト記号表（勤務時間帯）'!$D$6:$Z$47,23,FALSE))</f>
        <v>-</v>
      </c>
      <c r="V62" s="511" t="str">
        <f>IF(V60="","",VLOOKUP(V60,'【記載例】シフト記号表（勤務時間帯）'!$D$6:$Z$47,23,FALSE))</f>
        <v>-</v>
      </c>
      <c r="W62" s="511" t="str">
        <f>IF(W60="","",VLOOKUP(W60,'【記載例】シフト記号表（勤務時間帯）'!$D$6:$Z$47,23,FALSE))</f>
        <v>-</v>
      </c>
      <c r="X62" s="511" t="str">
        <f>IF(X60="","",VLOOKUP(X60,'【記載例】シフト記号表（勤務時間帯）'!$D$6:$Z$47,23,FALSE))</f>
        <v/>
      </c>
      <c r="Y62" s="511" t="str">
        <f>IF(Y60="","",VLOOKUP(Y60,'【記載例】シフト記号表（勤務時間帯）'!$D$6:$Z$47,23,FALSE))</f>
        <v/>
      </c>
      <c r="Z62" s="511" t="str">
        <f>IF(Z60="","",VLOOKUP(Z60,'【記載例】シフト記号表（勤務時間帯）'!$D$6:$Z$47,23,FALSE))</f>
        <v/>
      </c>
      <c r="AA62" s="513" t="str">
        <f>IF(AA60="","",VLOOKUP(AA60,'【記載例】シフト記号表（勤務時間帯）'!$D$6:$Z$47,23,FALSE))</f>
        <v>-</v>
      </c>
      <c r="AB62" s="512" t="str">
        <f>IF(AB60="","",VLOOKUP(AB60,'【記載例】シフト記号表（勤務時間帯）'!$D$6:$Z$47,23,FALSE))</f>
        <v>-</v>
      </c>
      <c r="AC62" s="511" t="str">
        <f>IF(AC60="","",VLOOKUP(AC60,'【記載例】シフト記号表（勤務時間帯）'!$D$6:$Z$47,23,FALSE))</f>
        <v>-</v>
      </c>
      <c r="AD62" s="511" t="str">
        <f>IF(AD60="","",VLOOKUP(AD60,'【記載例】シフト記号表（勤務時間帯）'!$D$6:$Z$47,23,FALSE))</f>
        <v>-</v>
      </c>
      <c r="AE62" s="511" t="str">
        <f>IF(AE60="","",VLOOKUP(AE60,'【記載例】シフト記号表（勤務時間帯）'!$D$6:$Z$47,23,FALSE))</f>
        <v/>
      </c>
      <c r="AF62" s="511" t="str">
        <f>IF(AF60="","",VLOOKUP(AF60,'【記載例】シフト記号表（勤務時間帯）'!$D$6:$Z$47,23,FALSE))</f>
        <v/>
      </c>
      <c r="AG62" s="511" t="str">
        <f>IF(AG60="","",VLOOKUP(AG60,'【記載例】シフト記号表（勤務時間帯）'!$D$6:$Z$47,23,FALSE))</f>
        <v/>
      </c>
      <c r="AH62" s="513" t="str">
        <f>IF(AH60="","",VLOOKUP(AH60,'【記載例】シフト記号表（勤務時間帯）'!$D$6:$Z$47,23,FALSE))</f>
        <v>-</v>
      </c>
      <c r="AI62" s="512" t="str">
        <f>IF(AI60="","",VLOOKUP(AI60,'【記載例】シフト記号表（勤務時間帯）'!$D$6:$Z$47,23,FALSE))</f>
        <v>-</v>
      </c>
      <c r="AJ62" s="511" t="str">
        <f>IF(AJ60="","",VLOOKUP(AJ60,'【記載例】シフト記号表（勤務時間帯）'!$D$6:$Z$47,23,FALSE))</f>
        <v>-</v>
      </c>
      <c r="AK62" s="511" t="str">
        <f>IF(AK60="","",VLOOKUP(AK60,'【記載例】シフト記号表（勤務時間帯）'!$D$6:$Z$47,23,FALSE))</f>
        <v>-</v>
      </c>
      <c r="AL62" s="511" t="str">
        <f>IF(AL60="","",VLOOKUP(AL60,'【記載例】シフト記号表（勤務時間帯）'!$D$6:$Z$47,23,FALSE))</f>
        <v/>
      </c>
      <c r="AM62" s="511" t="str">
        <f>IF(AM60="","",VLOOKUP(AM60,'【記載例】シフト記号表（勤務時間帯）'!$D$6:$Z$47,23,FALSE))</f>
        <v/>
      </c>
      <c r="AN62" s="511" t="str">
        <f>IF(AN60="","",VLOOKUP(AN60,'【記載例】シフト記号表（勤務時間帯）'!$D$6:$Z$47,23,FALSE))</f>
        <v/>
      </c>
      <c r="AO62" s="513" t="str">
        <f>IF(AO60="","",VLOOKUP(AO60,'【記載例】シフト記号表（勤務時間帯）'!$D$6:$Z$47,23,FALSE))</f>
        <v>-</v>
      </c>
      <c r="AP62" s="512" t="str">
        <f>IF(AP60="","",VLOOKUP(AP60,'【記載例】シフト記号表（勤務時間帯）'!$D$6:$Z$47,23,FALSE))</f>
        <v>-</v>
      </c>
      <c r="AQ62" s="511" t="str">
        <f>IF(AQ60="","",VLOOKUP(AQ60,'【記載例】シフト記号表（勤務時間帯）'!$D$6:$Z$47,23,FALSE))</f>
        <v>-</v>
      </c>
      <c r="AR62" s="511" t="str">
        <f>IF(AR60="","",VLOOKUP(AR60,'【記載例】シフト記号表（勤務時間帯）'!$D$6:$Z$47,23,FALSE))</f>
        <v>-</v>
      </c>
      <c r="AS62" s="511" t="str">
        <f>IF(AS60="","",VLOOKUP(AS60,'【記載例】シフト記号表（勤務時間帯）'!$D$6:$Z$47,23,FALSE))</f>
        <v/>
      </c>
      <c r="AT62" s="511" t="str">
        <f>IF(AT60="","",VLOOKUP(AT60,'【記載例】シフト記号表（勤務時間帯）'!$D$6:$Z$47,23,FALSE))</f>
        <v/>
      </c>
      <c r="AU62" s="511" t="str">
        <f>IF(AU60="","",VLOOKUP(AU60,'【記載例】シフト記号表（勤務時間帯）'!$D$6:$Z$47,23,FALSE))</f>
        <v/>
      </c>
      <c r="AV62" s="513" t="str">
        <f>IF(AV60="","",VLOOKUP(AV60,'【記載例】シフト記号表（勤務時間帯）'!$D$6:$Z$47,23,FALSE))</f>
        <v>-</v>
      </c>
      <c r="AW62" s="512" t="str">
        <f>IF(AW60="","",VLOOKUP(AW60,'【記載例】シフト記号表（勤務時間帯）'!$D$6:$Z$47,23,FALSE))</f>
        <v/>
      </c>
      <c r="AX62" s="511" t="str">
        <f>IF(AX60="","",VLOOKUP(AX60,'【記載例】シフト記号表（勤務時間帯）'!$D$6:$Z$47,23,FALSE))</f>
        <v/>
      </c>
      <c r="AY62" s="511" t="str">
        <f>IF(AY60="","",VLOOKUP(AY60,'【記載例】シフト記号表（勤務時間帯）'!$D$6:$Z$47,23,FALSE))</f>
        <v/>
      </c>
      <c r="AZ62" s="1195">
        <f>IF($BC$3="４週",SUM(U62:AV62),IF($BC$3="暦月",SUM(U62:AY62),""))</f>
        <v>0</v>
      </c>
      <c r="BA62" s="1196"/>
      <c r="BB62" s="1197">
        <f>IF($BC$3="４週",AZ62/4,IF($BC$3="暦月",(AZ62/($BC$8/7)),""))</f>
        <v>0</v>
      </c>
      <c r="BC62" s="1196"/>
      <c r="BD62" s="1189"/>
      <c r="BE62" s="1190"/>
      <c r="BF62" s="1190"/>
      <c r="BG62" s="1190"/>
      <c r="BH62" s="1191"/>
    </row>
    <row r="63" spans="2:60" ht="20.25" customHeight="1">
      <c r="B63" s="537"/>
      <c r="C63" s="1141" t="s">
        <v>509</v>
      </c>
      <c r="D63" s="1142"/>
      <c r="E63" s="1143"/>
      <c r="F63" s="529"/>
      <c r="G63" s="528"/>
      <c r="H63" s="1205" t="s">
        <v>510</v>
      </c>
      <c r="I63" s="1153" t="s">
        <v>508</v>
      </c>
      <c r="J63" s="1154"/>
      <c r="K63" s="1154"/>
      <c r="L63" s="1155"/>
      <c r="M63" s="1162" t="s">
        <v>968</v>
      </c>
      <c r="N63" s="1163"/>
      <c r="O63" s="1164"/>
      <c r="P63" s="548" t="s">
        <v>427</v>
      </c>
      <c r="Q63" s="547"/>
      <c r="R63" s="547"/>
      <c r="S63" s="546"/>
      <c r="T63" s="545"/>
      <c r="U63" s="531" t="s">
        <v>490</v>
      </c>
      <c r="V63" s="530" t="s">
        <v>490</v>
      </c>
      <c r="W63" s="530" t="s">
        <v>969</v>
      </c>
      <c r="X63" s="530"/>
      <c r="Y63" s="530"/>
      <c r="Z63" s="530"/>
      <c r="AA63" s="532"/>
      <c r="AB63" s="531" t="s">
        <v>490</v>
      </c>
      <c r="AC63" s="530" t="s">
        <v>490</v>
      </c>
      <c r="AD63" s="530" t="s">
        <v>969</v>
      </c>
      <c r="AE63" s="530"/>
      <c r="AF63" s="530"/>
      <c r="AG63" s="530"/>
      <c r="AH63" s="532"/>
      <c r="AI63" s="531" t="s">
        <v>490</v>
      </c>
      <c r="AJ63" s="530" t="s">
        <v>969</v>
      </c>
      <c r="AK63" s="530" t="s">
        <v>969</v>
      </c>
      <c r="AL63" s="530"/>
      <c r="AM63" s="530"/>
      <c r="AN63" s="530"/>
      <c r="AO63" s="532"/>
      <c r="AP63" s="531" t="s">
        <v>490</v>
      </c>
      <c r="AQ63" s="530" t="s">
        <v>490</v>
      </c>
      <c r="AR63" s="530" t="s">
        <v>969</v>
      </c>
      <c r="AS63" s="530"/>
      <c r="AT63" s="530"/>
      <c r="AU63" s="530"/>
      <c r="AV63" s="532"/>
      <c r="AW63" s="531"/>
      <c r="AX63" s="530"/>
      <c r="AY63" s="530"/>
      <c r="AZ63" s="1171"/>
      <c r="BA63" s="1172"/>
      <c r="BB63" s="1201"/>
      <c r="BC63" s="1172"/>
      <c r="BD63" s="1183"/>
      <c r="BE63" s="1184"/>
      <c r="BF63" s="1184"/>
      <c r="BG63" s="1184"/>
      <c r="BH63" s="1185"/>
    </row>
    <row r="64" spans="2:60" ht="20.25" customHeight="1">
      <c r="B64" s="520">
        <f>B61+1</f>
        <v>15</v>
      </c>
      <c r="C64" s="1144"/>
      <c r="D64" s="1145"/>
      <c r="E64" s="1146"/>
      <c r="F64" s="529" t="str">
        <f>C63</f>
        <v>介護従業者</v>
      </c>
      <c r="G64" s="528"/>
      <c r="H64" s="1151"/>
      <c r="I64" s="1156"/>
      <c r="J64" s="1157"/>
      <c r="K64" s="1157"/>
      <c r="L64" s="1158"/>
      <c r="M64" s="1165"/>
      <c r="N64" s="1166"/>
      <c r="O64" s="1167"/>
      <c r="P64" s="527" t="s">
        <v>426</v>
      </c>
      <c r="Q64" s="526"/>
      <c r="R64" s="526"/>
      <c r="S64" s="525"/>
      <c r="T64" s="524"/>
      <c r="U64" s="522">
        <f>IF(U63="","",VLOOKUP(U63,'【記載例】シフト記号表（勤務時間帯）'!$D$6:$X$47,21,FALSE))</f>
        <v>2.4999999999999991</v>
      </c>
      <c r="V64" s="521">
        <f>IF(V63="","",VLOOKUP(V63,'【記載例】シフト記号表（勤務時間帯）'!$D$6:$X$47,21,FALSE))</f>
        <v>2.4999999999999991</v>
      </c>
      <c r="W64" s="521">
        <f>IF(W63="","",VLOOKUP(W63,'【記載例】シフト記号表（勤務時間帯）'!$D$6:$X$47,21,FALSE))</f>
        <v>2.4999999999999991</v>
      </c>
      <c r="X64" s="521" t="str">
        <f>IF(X63="","",VLOOKUP(X63,'【記載例】シフト記号表（勤務時間帯）'!$D$6:$X$47,21,FALSE))</f>
        <v/>
      </c>
      <c r="Y64" s="521" t="str">
        <f>IF(Y63="","",VLOOKUP(Y63,'【記載例】シフト記号表（勤務時間帯）'!$D$6:$X$47,21,FALSE))</f>
        <v/>
      </c>
      <c r="Z64" s="521" t="str">
        <f>IF(Z63="","",VLOOKUP(Z63,'【記載例】シフト記号表（勤務時間帯）'!$D$6:$X$47,21,FALSE))</f>
        <v/>
      </c>
      <c r="AA64" s="523" t="str">
        <f>IF(AA63="","",VLOOKUP(AA63,'【記載例】シフト記号表（勤務時間帯）'!$D$6:$X$47,21,FALSE))</f>
        <v/>
      </c>
      <c r="AB64" s="522">
        <f>IF(AB63="","",VLOOKUP(AB63,'【記載例】シフト記号表（勤務時間帯）'!$D$6:$X$47,21,FALSE))</f>
        <v>2.4999999999999991</v>
      </c>
      <c r="AC64" s="521">
        <f>IF(AC63="","",VLOOKUP(AC63,'【記載例】シフト記号表（勤務時間帯）'!$D$6:$X$47,21,FALSE))</f>
        <v>2.4999999999999991</v>
      </c>
      <c r="AD64" s="521">
        <f>IF(AD63="","",VLOOKUP(AD63,'【記載例】シフト記号表（勤務時間帯）'!$D$6:$X$47,21,FALSE))</f>
        <v>2.4999999999999991</v>
      </c>
      <c r="AE64" s="521" t="str">
        <f>IF(AE63="","",VLOOKUP(AE63,'【記載例】シフト記号表（勤務時間帯）'!$D$6:$X$47,21,FALSE))</f>
        <v/>
      </c>
      <c r="AF64" s="521" t="str">
        <f>IF(AF63="","",VLOOKUP(AF63,'【記載例】シフト記号表（勤務時間帯）'!$D$6:$X$47,21,FALSE))</f>
        <v/>
      </c>
      <c r="AG64" s="521" t="str">
        <f>IF(AG63="","",VLOOKUP(AG63,'【記載例】シフト記号表（勤務時間帯）'!$D$6:$X$47,21,FALSE))</f>
        <v/>
      </c>
      <c r="AH64" s="523" t="str">
        <f>IF(AH63="","",VLOOKUP(AH63,'【記載例】シフト記号表（勤務時間帯）'!$D$6:$X$47,21,FALSE))</f>
        <v/>
      </c>
      <c r="AI64" s="522">
        <f>IF(AI63="","",VLOOKUP(AI63,'【記載例】シフト記号表（勤務時間帯）'!$D$6:$X$47,21,FALSE))</f>
        <v>2.4999999999999991</v>
      </c>
      <c r="AJ64" s="521">
        <f>IF(AJ63="","",VLOOKUP(AJ63,'【記載例】シフト記号表（勤務時間帯）'!$D$6:$X$47,21,FALSE))</f>
        <v>2.4999999999999991</v>
      </c>
      <c r="AK64" s="521">
        <f>IF(AK63="","",VLOOKUP(AK63,'【記載例】シフト記号表（勤務時間帯）'!$D$6:$X$47,21,FALSE))</f>
        <v>2.4999999999999991</v>
      </c>
      <c r="AL64" s="521" t="str">
        <f>IF(AL63="","",VLOOKUP(AL63,'【記載例】シフト記号表（勤務時間帯）'!$D$6:$X$47,21,FALSE))</f>
        <v/>
      </c>
      <c r="AM64" s="521" t="str">
        <f>IF(AM63="","",VLOOKUP(AM63,'【記載例】シフト記号表（勤務時間帯）'!$D$6:$X$47,21,FALSE))</f>
        <v/>
      </c>
      <c r="AN64" s="521" t="str">
        <f>IF(AN63="","",VLOOKUP(AN63,'【記載例】シフト記号表（勤務時間帯）'!$D$6:$X$47,21,FALSE))</f>
        <v/>
      </c>
      <c r="AO64" s="523" t="str">
        <f>IF(AO63="","",VLOOKUP(AO63,'【記載例】シフト記号表（勤務時間帯）'!$D$6:$X$47,21,FALSE))</f>
        <v/>
      </c>
      <c r="AP64" s="522">
        <f>IF(AP63="","",VLOOKUP(AP63,'【記載例】シフト記号表（勤務時間帯）'!$D$6:$X$47,21,FALSE))</f>
        <v>2.4999999999999991</v>
      </c>
      <c r="AQ64" s="521">
        <f>IF(AQ63="","",VLOOKUP(AQ63,'【記載例】シフト記号表（勤務時間帯）'!$D$6:$X$47,21,FALSE))</f>
        <v>2.4999999999999991</v>
      </c>
      <c r="AR64" s="521">
        <f>IF(AR63="","",VLOOKUP(AR63,'【記載例】シフト記号表（勤務時間帯）'!$D$6:$X$47,21,FALSE))</f>
        <v>2.4999999999999991</v>
      </c>
      <c r="AS64" s="521" t="str">
        <f>IF(AS63="","",VLOOKUP(AS63,'【記載例】シフト記号表（勤務時間帯）'!$D$6:$X$47,21,FALSE))</f>
        <v/>
      </c>
      <c r="AT64" s="521" t="str">
        <f>IF(AT63="","",VLOOKUP(AT63,'【記載例】シフト記号表（勤務時間帯）'!$D$6:$X$47,21,FALSE))</f>
        <v/>
      </c>
      <c r="AU64" s="521" t="str">
        <f>IF(AU63="","",VLOOKUP(AU63,'【記載例】シフト記号表（勤務時間帯）'!$D$6:$X$47,21,FALSE))</f>
        <v/>
      </c>
      <c r="AV64" s="523" t="str">
        <f>IF(AV63="","",VLOOKUP(AV63,'【記載例】シフト記号表（勤務時間帯）'!$D$6:$X$47,21,FALSE))</f>
        <v/>
      </c>
      <c r="AW64" s="522" t="str">
        <f>IF(AW63="","",VLOOKUP(AW63,'【記載例】シフト記号表（勤務時間帯）'!$D$6:$X$47,21,FALSE))</f>
        <v/>
      </c>
      <c r="AX64" s="521" t="str">
        <f>IF(AX63="","",VLOOKUP(AX63,'【記載例】シフト記号表（勤務時間帯）'!$D$6:$X$47,21,FALSE))</f>
        <v/>
      </c>
      <c r="AY64" s="521" t="str">
        <f>IF(AY63="","",VLOOKUP(AY63,'【記載例】シフト記号表（勤務時間帯）'!$D$6:$X$47,21,FALSE))</f>
        <v/>
      </c>
      <c r="AZ64" s="1192">
        <f>IF($BC$3="４週",SUM(U64:AV64),IF($BC$3="暦月",SUM(U64:AY64),""))</f>
        <v>29.999999999999996</v>
      </c>
      <c r="BA64" s="1193"/>
      <c r="BB64" s="1194">
        <f>IF($BC$3="４週",AZ64/4,IF($BC$3="暦月",(AZ64/($BC$8/7)),""))</f>
        <v>7.4999999999999991</v>
      </c>
      <c r="BC64" s="1193"/>
      <c r="BD64" s="1186"/>
      <c r="BE64" s="1187"/>
      <c r="BF64" s="1187"/>
      <c r="BG64" s="1187"/>
      <c r="BH64" s="1188"/>
    </row>
    <row r="65" spans="2:60" ht="20.25" customHeight="1">
      <c r="B65" s="544"/>
      <c r="C65" s="1147"/>
      <c r="D65" s="1148"/>
      <c r="E65" s="1149"/>
      <c r="F65" s="543"/>
      <c r="G65" s="542" t="str">
        <f>C63</f>
        <v>介護従業者</v>
      </c>
      <c r="H65" s="1152"/>
      <c r="I65" s="1159"/>
      <c r="J65" s="1160"/>
      <c r="K65" s="1160"/>
      <c r="L65" s="1161"/>
      <c r="M65" s="1168"/>
      <c r="N65" s="1169"/>
      <c r="O65" s="1170"/>
      <c r="P65" s="541" t="s">
        <v>425</v>
      </c>
      <c r="Q65" s="540"/>
      <c r="R65" s="540"/>
      <c r="S65" s="539"/>
      <c r="T65" s="538"/>
      <c r="U65" s="512" t="str">
        <f>IF(U63="","",VLOOKUP(U63,'【記載例】シフト記号表（勤務時間帯）'!$D$6:$Z$47,23,FALSE))</f>
        <v>-</v>
      </c>
      <c r="V65" s="511" t="str">
        <f>IF(V63="","",VLOOKUP(V63,'【記載例】シフト記号表（勤務時間帯）'!$D$6:$Z$47,23,FALSE))</f>
        <v>-</v>
      </c>
      <c r="W65" s="511" t="str">
        <f>IF(W63="","",VLOOKUP(W63,'【記載例】シフト記号表（勤務時間帯）'!$D$6:$Z$47,23,FALSE))</f>
        <v>-</v>
      </c>
      <c r="X65" s="511" t="str">
        <f>IF(X63="","",VLOOKUP(X63,'【記載例】シフト記号表（勤務時間帯）'!$D$6:$Z$47,23,FALSE))</f>
        <v/>
      </c>
      <c r="Y65" s="511" t="str">
        <f>IF(Y63="","",VLOOKUP(Y63,'【記載例】シフト記号表（勤務時間帯）'!$D$6:$Z$47,23,FALSE))</f>
        <v/>
      </c>
      <c r="Z65" s="511" t="str">
        <f>IF(Z63="","",VLOOKUP(Z63,'【記載例】シフト記号表（勤務時間帯）'!$D$6:$Z$47,23,FALSE))</f>
        <v/>
      </c>
      <c r="AA65" s="513" t="str">
        <f>IF(AA63="","",VLOOKUP(AA63,'【記載例】シフト記号表（勤務時間帯）'!$D$6:$Z$47,23,FALSE))</f>
        <v/>
      </c>
      <c r="AB65" s="512" t="str">
        <f>IF(AB63="","",VLOOKUP(AB63,'【記載例】シフト記号表（勤務時間帯）'!$D$6:$Z$47,23,FALSE))</f>
        <v>-</v>
      </c>
      <c r="AC65" s="511" t="str">
        <f>IF(AC63="","",VLOOKUP(AC63,'【記載例】シフト記号表（勤務時間帯）'!$D$6:$Z$47,23,FALSE))</f>
        <v>-</v>
      </c>
      <c r="AD65" s="511" t="str">
        <f>IF(AD63="","",VLOOKUP(AD63,'【記載例】シフト記号表（勤務時間帯）'!$D$6:$Z$47,23,FALSE))</f>
        <v>-</v>
      </c>
      <c r="AE65" s="511" t="str">
        <f>IF(AE63="","",VLOOKUP(AE63,'【記載例】シフト記号表（勤務時間帯）'!$D$6:$Z$47,23,FALSE))</f>
        <v/>
      </c>
      <c r="AF65" s="511" t="str">
        <f>IF(AF63="","",VLOOKUP(AF63,'【記載例】シフト記号表（勤務時間帯）'!$D$6:$Z$47,23,FALSE))</f>
        <v/>
      </c>
      <c r="AG65" s="511" t="str">
        <f>IF(AG63="","",VLOOKUP(AG63,'【記載例】シフト記号表（勤務時間帯）'!$D$6:$Z$47,23,FALSE))</f>
        <v/>
      </c>
      <c r="AH65" s="513" t="str">
        <f>IF(AH63="","",VLOOKUP(AH63,'【記載例】シフト記号表（勤務時間帯）'!$D$6:$Z$47,23,FALSE))</f>
        <v/>
      </c>
      <c r="AI65" s="512" t="str">
        <f>IF(AI63="","",VLOOKUP(AI63,'【記載例】シフト記号表（勤務時間帯）'!$D$6:$Z$47,23,FALSE))</f>
        <v>-</v>
      </c>
      <c r="AJ65" s="511" t="str">
        <f>IF(AJ63="","",VLOOKUP(AJ63,'【記載例】シフト記号表（勤務時間帯）'!$D$6:$Z$47,23,FALSE))</f>
        <v>-</v>
      </c>
      <c r="AK65" s="511" t="str">
        <f>IF(AK63="","",VLOOKUP(AK63,'【記載例】シフト記号表（勤務時間帯）'!$D$6:$Z$47,23,FALSE))</f>
        <v>-</v>
      </c>
      <c r="AL65" s="511" t="str">
        <f>IF(AL63="","",VLOOKUP(AL63,'【記載例】シフト記号表（勤務時間帯）'!$D$6:$Z$47,23,FALSE))</f>
        <v/>
      </c>
      <c r="AM65" s="511" t="str">
        <f>IF(AM63="","",VLOOKUP(AM63,'【記載例】シフト記号表（勤務時間帯）'!$D$6:$Z$47,23,FALSE))</f>
        <v/>
      </c>
      <c r="AN65" s="511" t="str">
        <f>IF(AN63="","",VLOOKUP(AN63,'【記載例】シフト記号表（勤務時間帯）'!$D$6:$Z$47,23,FALSE))</f>
        <v/>
      </c>
      <c r="AO65" s="513" t="str">
        <f>IF(AO63="","",VLOOKUP(AO63,'【記載例】シフト記号表（勤務時間帯）'!$D$6:$Z$47,23,FALSE))</f>
        <v/>
      </c>
      <c r="AP65" s="512" t="str">
        <f>IF(AP63="","",VLOOKUP(AP63,'【記載例】シフト記号表（勤務時間帯）'!$D$6:$Z$47,23,FALSE))</f>
        <v>-</v>
      </c>
      <c r="AQ65" s="511" t="str">
        <f>IF(AQ63="","",VLOOKUP(AQ63,'【記載例】シフト記号表（勤務時間帯）'!$D$6:$Z$47,23,FALSE))</f>
        <v>-</v>
      </c>
      <c r="AR65" s="511" t="str">
        <f>IF(AR63="","",VLOOKUP(AR63,'【記載例】シフト記号表（勤務時間帯）'!$D$6:$Z$47,23,FALSE))</f>
        <v>-</v>
      </c>
      <c r="AS65" s="511" t="str">
        <f>IF(AS63="","",VLOOKUP(AS63,'【記載例】シフト記号表（勤務時間帯）'!$D$6:$Z$47,23,FALSE))</f>
        <v/>
      </c>
      <c r="AT65" s="511" t="str">
        <f>IF(AT63="","",VLOOKUP(AT63,'【記載例】シフト記号表（勤務時間帯）'!$D$6:$Z$47,23,FALSE))</f>
        <v/>
      </c>
      <c r="AU65" s="511" t="str">
        <f>IF(AU63="","",VLOOKUP(AU63,'【記載例】シフト記号表（勤務時間帯）'!$D$6:$Z$47,23,FALSE))</f>
        <v/>
      </c>
      <c r="AV65" s="513" t="str">
        <f>IF(AV63="","",VLOOKUP(AV63,'【記載例】シフト記号表（勤務時間帯）'!$D$6:$Z$47,23,FALSE))</f>
        <v/>
      </c>
      <c r="AW65" s="512" t="str">
        <f>IF(AW63="","",VLOOKUP(AW63,'【記載例】シフト記号表（勤務時間帯）'!$D$6:$Z$47,23,FALSE))</f>
        <v/>
      </c>
      <c r="AX65" s="511" t="str">
        <f>IF(AX63="","",VLOOKUP(AX63,'【記載例】シフト記号表（勤務時間帯）'!$D$6:$Z$47,23,FALSE))</f>
        <v/>
      </c>
      <c r="AY65" s="511" t="str">
        <f>IF(AY63="","",VLOOKUP(AY63,'【記載例】シフト記号表（勤務時間帯）'!$D$6:$Z$47,23,FALSE))</f>
        <v/>
      </c>
      <c r="AZ65" s="1195">
        <f>IF($BC$3="４週",SUM(U65:AV65),IF($BC$3="暦月",SUM(U65:AY65),""))</f>
        <v>0</v>
      </c>
      <c r="BA65" s="1196"/>
      <c r="BB65" s="1197">
        <f>IF($BC$3="４週",AZ65/4,IF($BC$3="暦月",(AZ65/($BC$8/7)),""))</f>
        <v>0</v>
      </c>
      <c r="BC65" s="1196"/>
      <c r="BD65" s="1189"/>
      <c r="BE65" s="1190"/>
      <c r="BF65" s="1190"/>
      <c r="BG65" s="1190"/>
      <c r="BH65" s="1191"/>
    </row>
    <row r="66" spans="2:60" ht="20.25" customHeight="1">
      <c r="B66" s="537"/>
      <c r="C66" s="1141" t="s">
        <v>509</v>
      </c>
      <c r="D66" s="1142"/>
      <c r="E66" s="1143"/>
      <c r="F66" s="529"/>
      <c r="G66" s="528"/>
      <c r="H66" s="1205" t="s">
        <v>510</v>
      </c>
      <c r="I66" s="1153" t="s">
        <v>508</v>
      </c>
      <c r="J66" s="1154"/>
      <c r="K66" s="1154"/>
      <c r="L66" s="1155"/>
      <c r="M66" s="1162" t="s">
        <v>970</v>
      </c>
      <c r="N66" s="1163"/>
      <c r="O66" s="1164"/>
      <c r="P66" s="536" t="s">
        <v>427</v>
      </c>
      <c r="Q66" s="535"/>
      <c r="R66" s="535"/>
      <c r="S66" s="534"/>
      <c r="T66" s="533"/>
      <c r="U66" s="531"/>
      <c r="V66" s="530"/>
      <c r="W66" s="530" t="s">
        <v>971</v>
      </c>
      <c r="X66" s="530"/>
      <c r="Y66" s="530"/>
      <c r="Z66" s="530" t="s">
        <v>971</v>
      </c>
      <c r="AA66" s="532"/>
      <c r="AB66" s="531"/>
      <c r="AC66" s="530"/>
      <c r="AD66" s="530" t="s">
        <v>464</v>
      </c>
      <c r="AE66" s="530"/>
      <c r="AF66" s="530"/>
      <c r="AG66" s="530" t="s">
        <v>971</v>
      </c>
      <c r="AH66" s="532"/>
      <c r="AI66" s="531"/>
      <c r="AJ66" s="530"/>
      <c r="AK66" s="530" t="s">
        <v>464</v>
      </c>
      <c r="AL66" s="530"/>
      <c r="AM66" s="530"/>
      <c r="AN66" s="530" t="s">
        <v>971</v>
      </c>
      <c r="AO66" s="532"/>
      <c r="AP66" s="531"/>
      <c r="AQ66" s="530"/>
      <c r="AR66" s="530" t="s">
        <v>464</v>
      </c>
      <c r="AS66" s="530"/>
      <c r="AT66" s="530"/>
      <c r="AU66" s="530" t="s">
        <v>971</v>
      </c>
      <c r="AV66" s="532"/>
      <c r="AW66" s="531"/>
      <c r="AX66" s="530"/>
      <c r="AY66" s="530"/>
      <c r="AZ66" s="1171"/>
      <c r="BA66" s="1172"/>
      <c r="BB66" s="1201"/>
      <c r="BC66" s="1172"/>
      <c r="BD66" s="1183"/>
      <c r="BE66" s="1184"/>
      <c r="BF66" s="1184"/>
      <c r="BG66" s="1184"/>
      <c r="BH66" s="1185"/>
    </row>
    <row r="67" spans="2:60" ht="20.25" customHeight="1">
      <c r="B67" s="520">
        <f>B64+1</f>
        <v>16</v>
      </c>
      <c r="C67" s="1144"/>
      <c r="D67" s="1145"/>
      <c r="E67" s="1146"/>
      <c r="F67" s="529" t="str">
        <f>C66</f>
        <v>介護従業者</v>
      </c>
      <c r="G67" s="528"/>
      <c r="H67" s="1151"/>
      <c r="I67" s="1156"/>
      <c r="J67" s="1157"/>
      <c r="K67" s="1157"/>
      <c r="L67" s="1158"/>
      <c r="M67" s="1165"/>
      <c r="N67" s="1166"/>
      <c r="O67" s="1167"/>
      <c r="P67" s="527" t="s">
        <v>426</v>
      </c>
      <c r="Q67" s="526"/>
      <c r="R67" s="526"/>
      <c r="S67" s="525"/>
      <c r="T67" s="524"/>
      <c r="U67" s="522" t="str">
        <f>IF(U66="","",VLOOKUP(U66,'【記載例】シフト記号表（勤務時間帯）'!$D$6:$X$47,21,FALSE))</f>
        <v/>
      </c>
      <c r="V67" s="521" t="str">
        <f>IF(V66="","",VLOOKUP(V66,'【記載例】シフト記号表（勤務時間帯）'!$D$6:$X$47,21,FALSE))</f>
        <v/>
      </c>
      <c r="W67" s="521">
        <f>IF(W66="","",VLOOKUP(W66,'【記載例】シフト記号表（勤務時間帯）'!$D$6:$X$47,21,FALSE))</f>
        <v>6</v>
      </c>
      <c r="X67" s="521" t="str">
        <f>IF(X66="","",VLOOKUP(X66,'【記載例】シフト記号表（勤務時間帯）'!$D$6:$X$47,21,FALSE))</f>
        <v/>
      </c>
      <c r="Y67" s="521" t="str">
        <f>IF(Y66="","",VLOOKUP(Y66,'【記載例】シフト記号表（勤務時間帯）'!$D$6:$X$47,21,FALSE))</f>
        <v/>
      </c>
      <c r="Z67" s="521">
        <f>IF(Z66="","",VLOOKUP(Z66,'【記載例】シフト記号表（勤務時間帯）'!$D$6:$X$47,21,FALSE))</f>
        <v>6</v>
      </c>
      <c r="AA67" s="523" t="str">
        <f>IF(AA66="","",VLOOKUP(AA66,'【記載例】シフト記号表（勤務時間帯）'!$D$6:$X$47,21,FALSE))</f>
        <v/>
      </c>
      <c r="AB67" s="522" t="str">
        <f>IF(AB66="","",VLOOKUP(AB66,'【記載例】シフト記号表（勤務時間帯）'!$D$6:$X$47,21,FALSE))</f>
        <v/>
      </c>
      <c r="AC67" s="521" t="str">
        <f>IF(AC66="","",VLOOKUP(AC66,'【記載例】シフト記号表（勤務時間帯）'!$D$6:$X$47,21,FALSE))</f>
        <v/>
      </c>
      <c r="AD67" s="521">
        <f>IF(AD66="","",VLOOKUP(AD66,'【記載例】シフト記号表（勤務時間帯）'!$D$6:$X$47,21,FALSE))</f>
        <v>6</v>
      </c>
      <c r="AE67" s="521" t="str">
        <f>IF(AE66="","",VLOOKUP(AE66,'【記載例】シフト記号表（勤務時間帯）'!$D$6:$X$47,21,FALSE))</f>
        <v/>
      </c>
      <c r="AF67" s="521" t="str">
        <f>IF(AF66="","",VLOOKUP(AF66,'【記載例】シフト記号表（勤務時間帯）'!$D$6:$X$47,21,FALSE))</f>
        <v/>
      </c>
      <c r="AG67" s="521">
        <f>IF(AG66="","",VLOOKUP(AG66,'【記載例】シフト記号表（勤務時間帯）'!$D$6:$X$47,21,FALSE))</f>
        <v>6</v>
      </c>
      <c r="AH67" s="523" t="str">
        <f>IF(AH66="","",VLOOKUP(AH66,'【記載例】シフト記号表（勤務時間帯）'!$D$6:$X$47,21,FALSE))</f>
        <v/>
      </c>
      <c r="AI67" s="522" t="str">
        <f>IF(AI66="","",VLOOKUP(AI66,'【記載例】シフト記号表（勤務時間帯）'!$D$6:$X$47,21,FALSE))</f>
        <v/>
      </c>
      <c r="AJ67" s="521" t="str">
        <f>IF(AJ66="","",VLOOKUP(AJ66,'【記載例】シフト記号表（勤務時間帯）'!$D$6:$X$47,21,FALSE))</f>
        <v/>
      </c>
      <c r="AK67" s="521">
        <f>IF(AK66="","",VLOOKUP(AK66,'【記載例】シフト記号表（勤務時間帯）'!$D$6:$X$47,21,FALSE))</f>
        <v>6</v>
      </c>
      <c r="AL67" s="521" t="str">
        <f>IF(AL66="","",VLOOKUP(AL66,'【記載例】シフト記号表（勤務時間帯）'!$D$6:$X$47,21,FALSE))</f>
        <v/>
      </c>
      <c r="AM67" s="521" t="str">
        <f>IF(AM66="","",VLOOKUP(AM66,'【記載例】シフト記号表（勤務時間帯）'!$D$6:$X$47,21,FALSE))</f>
        <v/>
      </c>
      <c r="AN67" s="521">
        <f>IF(AN66="","",VLOOKUP(AN66,'【記載例】シフト記号表（勤務時間帯）'!$D$6:$X$47,21,FALSE))</f>
        <v>6</v>
      </c>
      <c r="AO67" s="523" t="str">
        <f>IF(AO66="","",VLOOKUP(AO66,'【記載例】シフト記号表（勤務時間帯）'!$D$6:$X$47,21,FALSE))</f>
        <v/>
      </c>
      <c r="AP67" s="522" t="str">
        <f>IF(AP66="","",VLOOKUP(AP66,'【記載例】シフト記号表（勤務時間帯）'!$D$6:$X$47,21,FALSE))</f>
        <v/>
      </c>
      <c r="AQ67" s="521" t="str">
        <f>IF(AQ66="","",VLOOKUP(AQ66,'【記載例】シフト記号表（勤務時間帯）'!$D$6:$X$47,21,FALSE))</f>
        <v/>
      </c>
      <c r="AR67" s="521">
        <f>IF(AR66="","",VLOOKUP(AR66,'【記載例】シフト記号表（勤務時間帯）'!$D$6:$X$47,21,FALSE))</f>
        <v>6</v>
      </c>
      <c r="AS67" s="521" t="str">
        <f>IF(AS66="","",VLOOKUP(AS66,'【記載例】シフト記号表（勤務時間帯）'!$D$6:$X$47,21,FALSE))</f>
        <v/>
      </c>
      <c r="AT67" s="521" t="str">
        <f>IF(AT66="","",VLOOKUP(AT66,'【記載例】シフト記号表（勤務時間帯）'!$D$6:$X$47,21,FALSE))</f>
        <v/>
      </c>
      <c r="AU67" s="521">
        <f>IF(AU66="","",VLOOKUP(AU66,'【記載例】シフト記号表（勤務時間帯）'!$D$6:$X$47,21,FALSE))</f>
        <v>6</v>
      </c>
      <c r="AV67" s="523" t="str">
        <f>IF(AV66="","",VLOOKUP(AV66,'【記載例】シフト記号表（勤務時間帯）'!$D$6:$X$47,21,FALSE))</f>
        <v/>
      </c>
      <c r="AW67" s="522" t="str">
        <f>IF(AW66="","",VLOOKUP(AW66,'【記載例】シフト記号表（勤務時間帯）'!$D$6:$X$47,21,FALSE))</f>
        <v/>
      </c>
      <c r="AX67" s="521" t="str">
        <f>IF(AX66="","",VLOOKUP(AX66,'【記載例】シフト記号表（勤務時間帯）'!$D$6:$X$47,21,FALSE))</f>
        <v/>
      </c>
      <c r="AY67" s="521" t="str">
        <f>IF(AY66="","",VLOOKUP(AY66,'【記載例】シフト記号表（勤務時間帯）'!$D$6:$X$47,21,FALSE))</f>
        <v/>
      </c>
      <c r="AZ67" s="1192">
        <f>IF($BC$3="４週",SUM(U67:AV67),IF($BC$3="暦月",SUM(U67:AY67),""))</f>
        <v>48</v>
      </c>
      <c r="BA67" s="1193"/>
      <c r="BB67" s="1194">
        <f>IF($BC$3="４週",AZ67/4,IF($BC$3="暦月",(AZ67/($BC$8/7)),""))</f>
        <v>12</v>
      </c>
      <c r="BC67" s="1193"/>
      <c r="BD67" s="1186"/>
      <c r="BE67" s="1187"/>
      <c r="BF67" s="1187"/>
      <c r="BG67" s="1187"/>
      <c r="BH67" s="1188"/>
    </row>
    <row r="68" spans="2:60" ht="20.25" customHeight="1" thickBot="1">
      <c r="B68" s="520"/>
      <c r="C68" s="1206"/>
      <c r="D68" s="1207"/>
      <c r="E68" s="1208"/>
      <c r="F68" s="519"/>
      <c r="G68" s="518" t="str">
        <f>C66</f>
        <v>介護従業者</v>
      </c>
      <c r="H68" s="1209"/>
      <c r="I68" s="1210"/>
      <c r="J68" s="1211"/>
      <c r="K68" s="1211"/>
      <c r="L68" s="1212"/>
      <c r="M68" s="1213"/>
      <c r="N68" s="1214"/>
      <c r="O68" s="1215"/>
      <c r="P68" s="517" t="s">
        <v>425</v>
      </c>
      <c r="Q68" s="516"/>
      <c r="R68" s="516"/>
      <c r="S68" s="515"/>
      <c r="T68" s="514"/>
      <c r="U68" s="512" t="str">
        <f>IF(U66="","",VLOOKUP(U66,'【記載例】シフト記号表（勤務時間帯）'!$D$6:$Z$47,23,FALSE))</f>
        <v/>
      </c>
      <c r="V68" s="511" t="str">
        <f>IF(V66="","",VLOOKUP(V66,'【記載例】シフト記号表（勤務時間帯）'!$D$6:$Z$47,23,FALSE))</f>
        <v/>
      </c>
      <c r="W68" s="511" t="str">
        <f>IF(W66="","",VLOOKUP(W66,'【記載例】シフト記号表（勤務時間帯）'!$D$6:$Z$47,23,FALSE))</f>
        <v>-</v>
      </c>
      <c r="X68" s="511" t="str">
        <f>IF(X66="","",VLOOKUP(X66,'【記載例】シフト記号表（勤務時間帯）'!$D$6:$Z$47,23,FALSE))</f>
        <v/>
      </c>
      <c r="Y68" s="511" t="str">
        <f>IF(Y66="","",VLOOKUP(Y66,'【記載例】シフト記号表（勤務時間帯）'!$D$6:$Z$47,23,FALSE))</f>
        <v/>
      </c>
      <c r="Z68" s="511" t="str">
        <f>IF(Z66="","",VLOOKUP(Z66,'【記載例】シフト記号表（勤務時間帯）'!$D$6:$Z$47,23,FALSE))</f>
        <v>-</v>
      </c>
      <c r="AA68" s="513" t="str">
        <f>IF(AA66="","",VLOOKUP(AA66,'【記載例】シフト記号表（勤務時間帯）'!$D$6:$Z$47,23,FALSE))</f>
        <v/>
      </c>
      <c r="AB68" s="512" t="str">
        <f>IF(AB66="","",VLOOKUP(AB66,'【記載例】シフト記号表（勤務時間帯）'!$D$6:$Z$47,23,FALSE))</f>
        <v/>
      </c>
      <c r="AC68" s="511" t="str">
        <f>IF(AC66="","",VLOOKUP(AC66,'【記載例】シフト記号表（勤務時間帯）'!$D$6:$Z$47,23,FALSE))</f>
        <v/>
      </c>
      <c r="AD68" s="511" t="str">
        <f>IF(AD66="","",VLOOKUP(AD66,'【記載例】シフト記号表（勤務時間帯）'!$D$6:$Z$47,23,FALSE))</f>
        <v>-</v>
      </c>
      <c r="AE68" s="511" t="str">
        <f>IF(AE66="","",VLOOKUP(AE66,'【記載例】シフト記号表（勤務時間帯）'!$D$6:$Z$47,23,FALSE))</f>
        <v/>
      </c>
      <c r="AF68" s="511" t="str">
        <f>IF(AF66="","",VLOOKUP(AF66,'【記載例】シフト記号表（勤務時間帯）'!$D$6:$Z$47,23,FALSE))</f>
        <v/>
      </c>
      <c r="AG68" s="511" t="str">
        <f>IF(AG66="","",VLOOKUP(AG66,'【記載例】シフト記号表（勤務時間帯）'!$D$6:$Z$47,23,FALSE))</f>
        <v>-</v>
      </c>
      <c r="AH68" s="513" t="str">
        <f>IF(AH66="","",VLOOKUP(AH66,'【記載例】シフト記号表（勤務時間帯）'!$D$6:$Z$47,23,FALSE))</f>
        <v/>
      </c>
      <c r="AI68" s="512" t="str">
        <f>IF(AI66="","",VLOOKUP(AI66,'【記載例】シフト記号表（勤務時間帯）'!$D$6:$Z$47,23,FALSE))</f>
        <v/>
      </c>
      <c r="AJ68" s="511" t="str">
        <f>IF(AJ66="","",VLOOKUP(AJ66,'【記載例】シフト記号表（勤務時間帯）'!$D$6:$Z$47,23,FALSE))</f>
        <v/>
      </c>
      <c r="AK68" s="511" t="str">
        <f>IF(AK66="","",VLOOKUP(AK66,'【記載例】シフト記号表（勤務時間帯）'!$D$6:$Z$47,23,FALSE))</f>
        <v>-</v>
      </c>
      <c r="AL68" s="511" t="str">
        <f>IF(AL66="","",VLOOKUP(AL66,'【記載例】シフト記号表（勤務時間帯）'!$D$6:$Z$47,23,FALSE))</f>
        <v/>
      </c>
      <c r="AM68" s="511" t="str">
        <f>IF(AM66="","",VLOOKUP(AM66,'【記載例】シフト記号表（勤務時間帯）'!$D$6:$Z$47,23,FALSE))</f>
        <v/>
      </c>
      <c r="AN68" s="511" t="str">
        <f>IF(AN66="","",VLOOKUP(AN66,'【記載例】シフト記号表（勤務時間帯）'!$D$6:$Z$47,23,FALSE))</f>
        <v>-</v>
      </c>
      <c r="AO68" s="513" t="str">
        <f>IF(AO66="","",VLOOKUP(AO66,'【記載例】シフト記号表（勤務時間帯）'!$D$6:$Z$47,23,FALSE))</f>
        <v/>
      </c>
      <c r="AP68" s="512" t="str">
        <f>IF(AP66="","",VLOOKUP(AP66,'【記載例】シフト記号表（勤務時間帯）'!$D$6:$Z$47,23,FALSE))</f>
        <v/>
      </c>
      <c r="AQ68" s="511" t="str">
        <f>IF(AQ66="","",VLOOKUP(AQ66,'【記載例】シフト記号表（勤務時間帯）'!$D$6:$Z$47,23,FALSE))</f>
        <v/>
      </c>
      <c r="AR68" s="511" t="str">
        <f>IF(AR66="","",VLOOKUP(AR66,'【記載例】シフト記号表（勤務時間帯）'!$D$6:$Z$47,23,FALSE))</f>
        <v>-</v>
      </c>
      <c r="AS68" s="511" t="str">
        <f>IF(AS66="","",VLOOKUP(AS66,'【記載例】シフト記号表（勤務時間帯）'!$D$6:$Z$47,23,FALSE))</f>
        <v/>
      </c>
      <c r="AT68" s="511" t="str">
        <f>IF(AT66="","",VLOOKUP(AT66,'【記載例】シフト記号表（勤務時間帯）'!$D$6:$Z$47,23,FALSE))</f>
        <v/>
      </c>
      <c r="AU68" s="511" t="str">
        <f>IF(AU66="","",VLOOKUP(AU66,'【記載例】シフト記号表（勤務時間帯）'!$D$6:$Z$47,23,FALSE))</f>
        <v>-</v>
      </c>
      <c r="AV68" s="513" t="str">
        <f>IF(AV66="","",VLOOKUP(AV66,'【記載例】シフト記号表（勤務時間帯）'!$D$6:$Z$47,23,FALSE))</f>
        <v/>
      </c>
      <c r="AW68" s="512" t="str">
        <f>IF(AW66="","",VLOOKUP(AW66,'【記載例】シフト記号表（勤務時間帯）'!$D$6:$Z$47,23,FALSE))</f>
        <v/>
      </c>
      <c r="AX68" s="511" t="str">
        <f>IF(AX66="","",VLOOKUP(AX66,'【記載例】シフト記号表（勤務時間帯）'!$D$6:$Z$47,23,FALSE))</f>
        <v/>
      </c>
      <c r="AY68" s="511" t="str">
        <f>IF(AY66="","",VLOOKUP(AY66,'【記載例】シフト記号表（勤務時間帯）'!$D$6:$Z$47,23,FALSE))</f>
        <v/>
      </c>
      <c r="AZ68" s="1195">
        <f>IF($BC$3="４週",SUM(U68:AV68),IF($BC$3="暦月",SUM(U68:AY68),""))</f>
        <v>0</v>
      </c>
      <c r="BA68" s="1196"/>
      <c r="BB68" s="1197">
        <f>IF($BC$3="４週",AZ68/4,IF($BC$3="暦月",(AZ68/($BC$8/7)),""))</f>
        <v>0</v>
      </c>
      <c r="BC68" s="1196"/>
      <c r="BD68" s="1186"/>
      <c r="BE68" s="1187"/>
      <c r="BF68" s="1187"/>
      <c r="BG68" s="1187"/>
      <c r="BH68" s="1188"/>
    </row>
    <row r="69" spans="2:60" ht="20.25" customHeight="1">
      <c r="B69" s="1216" t="s">
        <v>908</v>
      </c>
      <c r="C69" s="1217"/>
      <c r="D69" s="1217"/>
      <c r="E69" s="1217"/>
      <c r="F69" s="1217"/>
      <c r="G69" s="1217"/>
      <c r="H69" s="1217"/>
      <c r="I69" s="1217"/>
      <c r="J69" s="1217"/>
      <c r="K69" s="1217"/>
      <c r="L69" s="1217"/>
      <c r="M69" s="1217"/>
      <c r="N69" s="1217"/>
      <c r="O69" s="1217"/>
      <c r="P69" s="1217"/>
      <c r="Q69" s="1217"/>
      <c r="R69" s="1217"/>
      <c r="S69" s="1217"/>
      <c r="T69" s="1218"/>
      <c r="U69" s="510">
        <v>10</v>
      </c>
      <c r="V69" s="507">
        <v>11</v>
      </c>
      <c r="W69" s="507">
        <v>12</v>
      </c>
      <c r="X69" s="507">
        <v>13</v>
      </c>
      <c r="Y69" s="507">
        <v>14</v>
      </c>
      <c r="Z69" s="507">
        <v>15</v>
      </c>
      <c r="AA69" s="509">
        <v>16</v>
      </c>
      <c r="AB69" s="510">
        <v>10</v>
      </c>
      <c r="AC69" s="507">
        <v>11</v>
      </c>
      <c r="AD69" s="507">
        <v>12</v>
      </c>
      <c r="AE69" s="507">
        <v>13</v>
      </c>
      <c r="AF69" s="507">
        <v>14</v>
      </c>
      <c r="AG69" s="507">
        <v>15</v>
      </c>
      <c r="AH69" s="509">
        <v>16</v>
      </c>
      <c r="AI69" s="510">
        <v>10</v>
      </c>
      <c r="AJ69" s="507">
        <v>11</v>
      </c>
      <c r="AK69" s="507">
        <v>12</v>
      </c>
      <c r="AL69" s="507">
        <v>13</v>
      </c>
      <c r="AM69" s="507">
        <v>14</v>
      </c>
      <c r="AN69" s="507">
        <v>15</v>
      </c>
      <c r="AO69" s="509">
        <v>16</v>
      </c>
      <c r="AP69" s="510">
        <v>10</v>
      </c>
      <c r="AQ69" s="507">
        <v>11</v>
      </c>
      <c r="AR69" s="507">
        <v>12</v>
      </c>
      <c r="AS69" s="507">
        <v>13</v>
      </c>
      <c r="AT69" s="507">
        <v>14</v>
      </c>
      <c r="AU69" s="507">
        <v>15</v>
      </c>
      <c r="AV69" s="509">
        <v>16</v>
      </c>
      <c r="AW69" s="508"/>
      <c r="AX69" s="507"/>
      <c r="AY69" s="506"/>
      <c r="AZ69" s="1219"/>
      <c r="BA69" s="1220"/>
      <c r="BB69" s="1225"/>
      <c r="BC69" s="1226"/>
      <c r="BD69" s="1226"/>
      <c r="BE69" s="1226"/>
      <c r="BF69" s="1226"/>
      <c r="BG69" s="1226"/>
      <c r="BH69" s="1227"/>
    </row>
    <row r="70" spans="2:60" ht="20.25" customHeight="1">
      <c r="B70" s="1234" t="s">
        <v>907</v>
      </c>
      <c r="C70" s="1235"/>
      <c r="D70" s="1235"/>
      <c r="E70" s="1235"/>
      <c r="F70" s="1235"/>
      <c r="G70" s="1235"/>
      <c r="H70" s="1235"/>
      <c r="I70" s="1235"/>
      <c r="J70" s="1235"/>
      <c r="K70" s="1235"/>
      <c r="L70" s="1235"/>
      <c r="M70" s="1235"/>
      <c r="N70" s="1235"/>
      <c r="O70" s="1235"/>
      <c r="P70" s="1235"/>
      <c r="Q70" s="1235"/>
      <c r="R70" s="1235"/>
      <c r="S70" s="1235"/>
      <c r="T70" s="1236"/>
      <c r="U70" s="503"/>
      <c r="V70" s="500"/>
      <c r="W70" s="500"/>
      <c r="X70" s="500"/>
      <c r="Y70" s="500"/>
      <c r="Z70" s="500"/>
      <c r="AA70" s="505"/>
      <c r="AB70" s="504"/>
      <c r="AC70" s="500"/>
      <c r="AD70" s="500"/>
      <c r="AE70" s="500"/>
      <c r="AF70" s="500"/>
      <c r="AG70" s="500"/>
      <c r="AH70" s="505"/>
      <c r="AI70" s="504"/>
      <c r="AJ70" s="500"/>
      <c r="AK70" s="500"/>
      <c r="AL70" s="500"/>
      <c r="AM70" s="500"/>
      <c r="AN70" s="500"/>
      <c r="AO70" s="505"/>
      <c r="AP70" s="504"/>
      <c r="AQ70" s="500"/>
      <c r="AR70" s="500"/>
      <c r="AS70" s="500"/>
      <c r="AT70" s="500"/>
      <c r="AU70" s="500"/>
      <c r="AV70" s="505"/>
      <c r="AW70" s="504"/>
      <c r="AX70" s="500"/>
      <c r="AY70" s="499"/>
      <c r="AZ70" s="1221"/>
      <c r="BA70" s="1222"/>
      <c r="BB70" s="1228"/>
      <c r="BC70" s="1229"/>
      <c r="BD70" s="1229"/>
      <c r="BE70" s="1229"/>
      <c r="BF70" s="1229"/>
      <c r="BG70" s="1229"/>
      <c r="BH70" s="1230"/>
    </row>
    <row r="71" spans="2:60" ht="20.25" customHeight="1">
      <c r="B71" s="1234" t="s">
        <v>424</v>
      </c>
      <c r="C71" s="1235"/>
      <c r="D71" s="1235"/>
      <c r="E71" s="1235"/>
      <c r="F71" s="1235"/>
      <c r="G71" s="1235"/>
      <c r="H71" s="1235"/>
      <c r="I71" s="1235"/>
      <c r="J71" s="1235"/>
      <c r="K71" s="1235"/>
      <c r="L71" s="1235"/>
      <c r="M71" s="1235"/>
      <c r="N71" s="1235"/>
      <c r="O71" s="1235"/>
      <c r="P71" s="1235"/>
      <c r="Q71" s="1235"/>
      <c r="R71" s="1235"/>
      <c r="S71" s="1235"/>
      <c r="T71" s="1236"/>
      <c r="U71" s="503">
        <v>9</v>
      </c>
      <c r="V71" s="500">
        <v>9</v>
      </c>
      <c r="W71" s="500">
        <v>9</v>
      </c>
      <c r="X71" s="500">
        <v>9</v>
      </c>
      <c r="Y71" s="500">
        <v>9</v>
      </c>
      <c r="Z71" s="500">
        <v>9</v>
      </c>
      <c r="AA71" s="502">
        <v>9</v>
      </c>
      <c r="AB71" s="501">
        <v>9</v>
      </c>
      <c r="AC71" s="500">
        <v>9</v>
      </c>
      <c r="AD71" s="500">
        <v>9</v>
      </c>
      <c r="AE71" s="500">
        <v>9</v>
      </c>
      <c r="AF71" s="500">
        <v>9</v>
      </c>
      <c r="AG71" s="500">
        <v>9</v>
      </c>
      <c r="AH71" s="502">
        <v>9</v>
      </c>
      <c r="AI71" s="501">
        <v>9</v>
      </c>
      <c r="AJ71" s="500">
        <v>9</v>
      </c>
      <c r="AK71" s="500">
        <v>9</v>
      </c>
      <c r="AL71" s="500">
        <v>9</v>
      </c>
      <c r="AM71" s="500">
        <v>9</v>
      </c>
      <c r="AN71" s="500">
        <v>9</v>
      </c>
      <c r="AO71" s="502">
        <v>9</v>
      </c>
      <c r="AP71" s="501">
        <v>9</v>
      </c>
      <c r="AQ71" s="500">
        <v>9</v>
      </c>
      <c r="AR71" s="500">
        <v>9</v>
      </c>
      <c r="AS71" s="500">
        <v>9</v>
      </c>
      <c r="AT71" s="500">
        <v>9</v>
      </c>
      <c r="AU71" s="500">
        <v>9</v>
      </c>
      <c r="AV71" s="502">
        <v>9</v>
      </c>
      <c r="AW71" s="501"/>
      <c r="AX71" s="500"/>
      <c r="AY71" s="499"/>
      <c r="AZ71" s="1223"/>
      <c r="BA71" s="1224"/>
      <c r="BB71" s="1228"/>
      <c r="BC71" s="1229"/>
      <c r="BD71" s="1229"/>
      <c r="BE71" s="1229"/>
      <c r="BF71" s="1229"/>
      <c r="BG71" s="1229"/>
      <c r="BH71" s="1230"/>
    </row>
    <row r="72" spans="2:60" ht="20.25" customHeight="1">
      <c r="B72" s="1234" t="s">
        <v>423</v>
      </c>
      <c r="C72" s="1235"/>
      <c r="D72" s="1235"/>
      <c r="E72" s="1235"/>
      <c r="F72" s="1235"/>
      <c r="G72" s="1235"/>
      <c r="H72" s="1235"/>
      <c r="I72" s="1235"/>
      <c r="J72" s="1235"/>
      <c r="K72" s="1235"/>
      <c r="L72" s="1235"/>
      <c r="M72" s="1235"/>
      <c r="N72" s="1235"/>
      <c r="O72" s="1235"/>
      <c r="P72" s="1235"/>
      <c r="Q72" s="1235"/>
      <c r="R72" s="1235"/>
      <c r="S72" s="1235"/>
      <c r="T72" s="1236"/>
      <c r="U72" s="497">
        <f t="shared" ref="U72:AY72" si="1">IF(SUMIF($F$21:$F$68,"介護従業者",U21:U68)=0,"",SUMIF($F$21:$F$68,"介護従業者",U21:U68))</f>
        <v>42.5</v>
      </c>
      <c r="V72" s="496">
        <f t="shared" si="1"/>
        <v>44.499999999999993</v>
      </c>
      <c r="W72" s="496">
        <f t="shared" si="1"/>
        <v>42.5</v>
      </c>
      <c r="X72" s="496">
        <f t="shared" si="1"/>
        <v>43.999999999999993</v>
      </c>
      <c r="Y72" s="496">
        <f t="shared" si="1"/>
        <v>44</v>
      </c>
      <c r="Z72" s="496">
        <f t="shared" si="1"/>
        <v>42</v>
      </c>
      <c r="AA72" s="498">
        <f t="shared" si="1"/>
        <v>40</v>
      </c>
      <c r="AB72" s="497">
        <f t="shared" si="1"/>
        <v>42.5</v>
      </c>
      <c r="AC72" s="496">
        <f t="shared" si="1"/>
        <v>44.5</v>
      </c>
      <c r="AD72" s="496">
        <f t="shared" si="1"/>
        <v>42.5</v>
      </c>
      <c r="AE72" s="496">
        <f t="shared" si="1"/>
        <v>44</v>
      </c>
      <c r="AF72" s="496">
        <f t="shared" si="1"/>
        <v>44</v>
      </c>
      <c r="AG72" s="496">
        <f t="shared" si="1"/>
        <v>42</v>
      </c>
      <c r="AH72" s="498">
        <f t="shared" si="1"/>
        <v>40</v>
      </c>
      <c r="AI72" s="497">
        <f t="shared" si="1"/>
        <v>42.5</v>
      </c>
      <c r="AJ72" s="496">
        <f t="shared" si="1"/>
        <v>44.5</v>
      </c>
      <c r="AK72" s="496">
        <f t="shared" si="1"/>
        <v>42.5</v>
      </c>
      <c r="AL72" s="496">
        <f t="shared" si="1"/>
        <v>44</v>
      </c>
      <c r="AM72" s="496">
        <f t="shared" si="1"/>
        <v>44</v>
      </c>
      <c r="AN72" s="496">
        <f t="shared" si="1"/>
        <v>42</v>
      </c>
      <c r="AO72" s="498">
        <f t="shared" si="1"/>
        <v>40</v>
      </c>
      <c r="AP72" s="497">
        <f t="shared" si="1"/>
        <v>42.5</v>
      </c>
      <c r="AQ72" s="496">
        <f t="shared" si="1"/>
        <v>44.5</v>
      </c>
      <c r="AR72" s="496">
        <f t="shared" si="1"/>
        <v>42.5</v>
      </c>
      <c r="AS72" s="496">
        <f t="shared" si="1"/>
        <v>44</v>
      </c>
      <c r="AT72" s="496">
        <f t="shared" si="1"/>
        <v>44</v>
      </c>
      <c r="AU72" s="496">
        <f t="shared" si="1"/>
        <v>42</v>
      </c>
      <c r="AV72" s="498">
        <f t="shared" si="1"/>
        <v>39.999999999999993</v>
      </c>
      <c r="AW72" s="497" t="str">
        <f t="shared" si="1"/>
        <v/>
      </c>
      <c r="AX72" s="496" t="str">
        <f t="shared" si="1"/>
        <v/>
      </c>
      <c r="AY72" s="496" t="str">
        <f t="shared" si="1"/>
        <v/>
      </c>
      <c r="AZ72" s="1238">
        <f>IF($BC$3="４週",SUM(U72:AV72),IF($BC$3="暦月",SUM(U72:AY72),""))</f>
        <v>1198</v>
      </c>
      <c r="BA72" s="1239"/>
      <c r="BB72" s="1228"/>
      <c r="BC72" s="1229"/>
      <c r="BD72" s="1229"/>
      <c r="BE72" s="1229"/>
      <c r="BF72" s="1229"/>
      <c r="BG72" s="1229"/>
      <c r="BH72" s="1230"/>
    </row>
    <row r="73" spans="2:60" ht="20.25" customHeight="1" thickBot="1">
      <c r="B73" s="1247" t="s">
        <v>422</v>
      </c>
      <c r="C73" s="1241"/>
      <c r="D73" s="1241"/>
      <c r="E73" s="1241"/>
      <c r="F73" s="1241"/>
      <c r="G73" s="1241"/>
      <c r="H73" s="1241"/>
      <c r="I73" s="1241"/>
      <c r="J73" s="1241"/>
      <c r="K73" s="1241"/>
      <c r="L73" s="1241"/>
      <c r="M73" s="1241"/>
      <c r="N73" s="1241"/>
      <c r="O73" s="1241"/>
      <c r="P73" s="1241"/>
      <c r="Q73" s="1241"/>
      <c r="R73" s="1241"/>
      <c r="S73" s="1241"/>
      <c r="T73" s="1242"/>
      <c r="U73" s="495">
        <f t="shared" ref="U73:AY73" si="2">IF(SUMIF($G$21:$G$68,"介護従業者",U21:U68)=0,"",SUMIF($G$21:$G$68,"介護従業者",U21:U68))</f>
        <v>10</v>
      </c>
      <c r="V73" s="492">
        <f t="shared" si="2"/>
        <v>10</v>
      </c>
      <c r="W73" s="492">
        <f t="shared" si="2"/>
        <v>10</v>
      </c>
      <c r="X73" s="492">
        <f t="shared" si="2"/>
        <v>10</v>
      </c>
      <c r="Y73" s="492">
        <f t="shared" si="2"/>
        <v>10</v>
      </c>
      <c r="Z73" s="492">
        <f t="shared" si="2"/>
        <v>10</v>
      </c>
      <c r="AA73" s="494">
        <f t="shared" si="2"/>
        <v>10</v>
      </c>
      <c r="AB73" s="493">
        <f t="shared" si="2"/>
        <v>10</v>
      </c>
      <c r="AC73" s="492">
        <f t="shared" si="2"/>
        <v>10</v>
      </c>
      <c r="AD73" s="492">
        <f t="shared" si="2"/>
        <v>10</v>
      </c>
      <c r="AE73" s="492">
        <f t="shared" si="2"/>
        <v>10</v>
      </c>
      <c r="AF73" s="492">
        <f t="shared" si="2"/>
        <v>10</v>
      </c>
      <c r="AG73" s="492">
        <f t="shared" si="2"/>
        <v>10</v>
      </c>
      <c r="AH73" s="494">
        <f t="shared" si="2"/>
        <v>10</v>
      </c>
      <c r="AI73" s="493">
        <f t="shared" si="2"/>
        <v>10</v>
      </c>
      <c r="AJ73" s="492">
        <f t="shared" si="2"/>
        <v>10</v>
      </c>
      <c r="AK73" s="492">
        <f t="shared" si="2"/>
        <v>10</v>
      </c>
      <c r="AL73" s="492">
        <f t="shared" si="2"/>
        <v>10</v>
      </c>
      <c r="AM73" s="492">
        <f t="shared" si="2"/>
        <v>10</v>
      </c>
      <c r="AN73" s="492">
        <f t="shared" si="2"/>
        <v>10</v>
      </c>
      <c r="AO73" s="494">
        <f t="shared" si="2"/>
        <v>10</v>
      </c>
      <c r="AP73" s="493">
        <f t="shared" si="2"/>
        <v>10</v>
      </c>
      <c r="AQ73" s="492">
        <f t="shared" si="2"/>
        <v>10</v>
      </c>
      <c r="AR73" s="492">
        <f t="shared" si="2"/>
        <v>10</v>
      </c>
      <c r="AS73" s="492">
        <f t="shared" si="2"/>
        <v>10</v>
      </c>
      <c r="AT73" s="492">
        <f t="shared" si="2"/>
        <v>10</v>
      </c>
      <c r="AU73" s="492">
        <f t="shared" si="2"/>
        <v>10</v>
      </c>
      <c r="AV73" s="494">
        <f t="shared" si="2"/>
        <v>10</v>
      </c>
      <c r="AW73" s="493" t="str">
        <f t="shared" si="2"/>
        <v/>
      </c>
      <c r="AX73" s="492" t="str">
        <f t="shared" si="2"/>
        <v/>
      </c>
      <c r="AY73" s="491" t="str">
        <f t="shared" si="2"/>
        <v/>
      </c>
      <c r="AZ73" s="1243">
        <f>IF($BC$3="４週",SUM(U73:AV73),IF($BC$3="暦月",SUM(U73:AY73),""))</f>
        <v>280</v>
      </c>
      <c r="BA73" s="1244"/>
      <c r="BB73" s="1231"/>
      <c r="BC73" s="1232"/>
      <c r="BD73" s="1232"/>
      <c r="BE73" s="1232"/>
      <c r="BF73" s="1232"/>
      <c r="BG73" s="1232"/>
      <c r="BH73" s="1233"/>
    </row>
    <row r="74" spans="2:60" s="487" customFormat="1" ht="20.25" customHeight="1">
      <c r="C74" s="490"/>
      <c r="D74" s="490"/>
      <c r="E74" s="490"/>
      <c r="F74" s="490"/>
      <c r="G74" s="490"/>
      <c r="R74" s="489"/>
      <c r="BH74" s="488"/>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482"/>
      <c r="B128" s="482"/>
      <c r="C128" s="483"/>
      <c r="D128" s="483"/>
      <c r="E128" s="483"/>
      <c r="F128" s="483"/>
      <c r="G128" s="483"/>
      <c r="H128" s="483"/>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5"/>
      <c r="AY128" s="485"/>
      <c r="AZ128" s="485"/>
      <c r="BA128" s="485"/>
      <c r="BB128" s="485"/>
      <c r="BC128" s="485"/>
      <c r="BD128" s="485"/>
      <c r="BE128" s="485"/>
    </row>
    <row r="129" spans="1:57">
      <c r="A129" s="482"/>
      <c r="B129" s="482"/>
      <c r="C129" s="483"/>
      <c r="D129" s="483"/>
      <c r="E129" s="483"/>
      <c r="F129" s="483"/>
      <c r="G129" s="483"/>
      <c r="H129" s="483"/>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5"/>
      <c r="AY129" s="485"/>
      <c r="AZ129" s="485"/>
      <c r="BA129" s="485"/>
      <c r="BB129" s="485"/>
      <c r="BC129" s="485"/>
      <c r="BD129" s="485"/>
      <c r="BE129" s="485"/>
    </row>
    <row r="130" spans="1:57">
      <c r="A130" s="482"/>
      <c r="B130" s="482"/>
      <c r="C130" s="484"/>
      <c r="D130" s="484"/>
      <c r="E130" s="484"/>
      <c r="F130" s="484"/>
      <c r="G130" s="484"/>
      <c r="H130" s="484"/>
      <c r="I130" s="483"/>
      <c r="J130" s="483"/>
      <c r="K130" s="482"/>
      <c r="L130" s="482"/>
      <c r="M130" s="482"/>
      <c r="N130" s="482"/>
      <c r="O130" s="482"/>
      <c r="P130" s="482"/>
    </row>
    <row r="131" spans="1:57">
      <c r="A131" s="482"/>
      <c r="B131" s="482"/>
      <c r="C131" s="484"/>
      <c r="D131" s="484"/>
      <c r="E131" s="484"/>
      <c r="F131" s="484"/>
      <c r="G131" s="484"/>
      <c r="H131" s="484"/>
      <c r="I131" s="483"/>
      <c r="J131" s="483"/>
      <c r="K131" s="482"/>
      <c r="L131" s="482"/>
      <c r="M131" s="482"/>
      <c r="N131" s="482"/>
      <c r="O131" s="482"/>
      <c r="P131" s="482"/>
    </row>
    <row r="132" spans="1:57">
      <c r="C132" s="481"/>
      <c r="D132" s="481"/>
      <c r="E132" s="481"/>
      <c r="F132" s="481"/>
      <c r="G132" s="481"/>
      <c r="H132" s="481"/>
    </row>
    <row r="133" spans="1:57">
      <c r="C133" s="481"/>
      <c r="D133" s="481"/>
      <c r="E133" s="481"/>
      <c r="F133" s="481"/>
      <c r="G133" s="481"/>
      <c r="H133" s="481"/>
    </row>
    <row r="134" spans="1:57">
      <c r="C134" s="481"/>
      <c r="D134" s="481"/>
      <c r="E134" s="481"/>
      <c r="F134" s="481"/>
      <c r="G134" s="481"/>
      <c r="H134" s="481"/>
    </row>
    <row r="135" spans="1:57">
      <c r="C135" s="481"/>
      <c r="D135" s="481"/>
      <c r="E135" s="481"/>
      <c r="F135" s="481"/>
      <c r="G135" s="481"/>
      <c r="H135" s="481"/>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U17:AA17"/>
    <mergeCell ref="AB17:AH17"/>
    <mergeCell ref="AI17:AO17"/>
    <mergeCell ref="AP17:AV17"/>
    <mergeCell ref="AW17:AY17"/>
    <mergeCell ref="B16:B20"/>
    <mergeCell ref="C16:E20"/>
    <mergeCell ref="H16:H20"/>
    <mergeCell ref="I16:L20"/>
    <mergeCell ref="M16:O20"/>
    <mergeCell ref="P16:T20"/>
    <mergeCell ref="AM14:AN14"/>
    <mergeCell ref="BB14:BD14"/>
    <mergeCell ref="BF14:BH14"/>
    <mergeCell ref="BC4:BF4"/>
    <mergeCell ref="AY6:AZ6"/>
    <mergeCell ref="BC6:BD6"/>
    <mergeCell ref="BC8:BD8"/>
    <mergeCell ref="BC10:BD10"/>
    <mergeCell ref="AZ16:BA20"/>
    <mergeCell ref="BB16:BC20"/>
    <mergeCell ref="BD16:BH20"/>
    <mergeCell ref="U12:V12"/>
    <mergeCell ref="AR1:BG1"/>
    <mergeCell ref="AA2:AB2"/>
    <mergeCell ref="AD2:AE2"/>
    <mergeCell ref="AH2:AI2"/>
    <mergeCell ref="AR2:BG2"/>
    <mergeCell ref="BC3:BF3"/>
    <mergeCell ref="AM13:AN13"/>
    <mergeCell ref="BB13:BD13"/>
    <mergeCell ref="BF13:BH13"/>
  </mergeCells>
  <phoneticPr fontId="3"/>
  <conditionalFormatting sqref="U68:AY68 U65:AY65 U62:AY62 U59:AY59 U56:AY56 U53:AY53 U50:AY50 U47:AY47 U44:AY44 U41:AY41 U38:AY38 U35:AY35 U32:AY32 U29:AY29 U26:AY26 U23:AY23">
    <cfRule type="expression" dxfId="96" priority="97">
      <formula>OR(U$69=$B22,U$70=$B22)</formula>
    </cfRule>
  </conditionalFormatting>
  <conditionalFormatting sqref="U22:AA23 U69:BA73">
    <cfRule type="expression" dxfId="95" priority="96">
      <formula>INDIRECT(ADDRESS(ROW(),COLUMN()))=TRUNC(INDIRECT(ADDRESS(ROW(),COLUMN())))</formula>
    </cfRule>
  </conditionalFormatting>
  <conditionalFormatting sqref="AB22:AH23">
    <cfRule type="expression" dxfId="94" priority="95">
      <formula>INDIRECT(ADDRESS(ROW(),COLUMN()))=TRUNC(INDIRECT(ADDRESS(ROW(),COLUMN())))</formula>
    </cfRule>
  </conditionalFormatting>
  <conditionalFormatting sqref="AI22:AO23">
    <cfRule type="expression" dxfId="93" priority="94">
      <formula>INDIRECT(ADDRESS(ROW(),COLUMN()))=TRUNC(INDIRECT(ADDRESS(ROW(),COLUMN())))</formula>
    </cfRule>
  </conditionalFormatting>
  <conditionalFormatting sqref="AP22:AV23">
    <cfRule type="expression" dxfId="92" priority="93">
      <formula>INDIRECT(ADDRESS(ROW(),COLUMN()))=TRUNC(INDIRECT(ADDRESS(ROW(),COLUMN())))</formula>
    </cfRule>
  </conditionalFormatting>
  <conditionalFormatting sqref="AW22:AY23">
    <cfRule type="expression" dxfId="91" priority="92">
      <formula>INDIRECT(ADDRESS(ROW(),COLUMN()))=TRUNC(INDIRECT(ADDRESS(ROW(),COLUMN())))</formula>
    </cfRule>
  </conditionalFormatting>
  <conditionalFormatting sqref="AZ22:BC23">
    <cfRule type="expression" dxfId="90" priority="91">
      <formula>INDIRECT(ADDRESS(ROW(),COLUMN()))=TRUNC(INDIRECT(ADDRESS(ROW(),COLUMN())))</formula>
    </cfRule>
  </conditionalFormatting>
  <conditionalFormatting sqref="U25:AA26">
    <cfRule type="expression" dxfId="89" priority="90">
      <formula>INDIRECT(ADDRESS(ROW(),COLUMN()))=TRUNC(INDIRECT(ADDRESS(ROW(),COLUMN())))</formula>
    </cfRule>
  </conditionalFormatting>
  <conditionalFormatting sqref="AB25:AH26">
    <cfRule type="expression" dxfId="88" priority="89">
      <formula>INDIRECT(ADDRESS(ROW(),COLUMN()))=TRUNC(INDIRECT(ADDRESS(ROW(),COLUMN())))</formula>
    </cfRule>
  </conditionalFormatting>
  <conditionalFormatting sqref="AI25:AO26">
    <cfRule type="expression" dxfId="87" priority="88">
      <formula>INDIRECT(ADDRESS(ROW(),COLUMN()))=TRUNC(INDIRECT(ADDRESS(ROW(),COLUMN())))</formula>
    </cfRule>
  </conditionalFormatting>
  <conditionalFormatting sqref="AP25:AV26">
    <cfRule type="expression" dxfId="86" priority="87">
      <formula>INDIRECT(ADDRESS(ROW(),COLUMN()))=TRUNC(INDIRECT(ADDRESS(ROW(),COLUMN())))</formula>
    </cfRule>
  </conditionalFormatting>
  <conditionalFormatting sqref="AW25:AY26">
    <cfRule type="expression" dxfId="85" priority="86">
      <formula>INDIRECT(ADDRESS(ROW(),COLUMN()))=TRUNC(INDIRECT(ADDRESS(ROW(),COLUMN())))</formula>
    </cfRule>
  </conditionalFormatting>
  <conditionalFormatting sqref="AZ25:BC26">
    <cfRule type="expression" dxfId="84" priority="85">
      <formula>INDIRECT(ADDRESS(ROW(),COLUMN()))=TRUNC(INDIRECT(ADDRESS(ROW(),COLUMN())))</formula>
    </cfRule>
  </conditionalFormatting>
  <conditionalFormatting sqref="U28:AA29">
    <cfRule type="expression" dxfId="83" priority="84">
      <formula>INDIRECT(ADDRESS(ROW(),COLUMN()))=TRUNC(INDIRECT(ADDRESS(ROW(),COLUMN())))</formula>
    </cfRule>
  </conditionalFormatting>
  <conditionalFormatting sqref="AB28:AH29">
    <cfRule type="expression" dxfId="82" priority="83">
      <formula>INDIRECT(ADDRESS(ROW(),COLUMN()))=TRUNC(INDIRECT(ADDRESS(ROW(),COLUMN())))</formula>
    </cfRule>
  </conditionalFormatting>
  <conditionalFormatting sqref="AI28:AO29">
    <cfRule type="expression" dxfId="81" priority="82">
      <formula>INDIRECT(ADDRESS(ROW(),COLUMN()))=TRUNC(INDIRECT(ADDRESS(ROW(),COLUMN())))</formula>
    </cfRule>
  </conditionalFormatting>
  <conditionalFormatting sqref="AP28:AV29">
    <cfRule type="expression" dxfId="80" priority="81">
      <formula>INDIRECT(ADDRESS(ROW(),COLUMN()))=TRUNC(INDIRECT(ADDRESS(ROW(),COLUMN())))</formula>
    </cfRule>
  </conditionalFormatting>
  <conditionalFormatting sqref="AW28:AY29">
    <cfRule type="expression" dxfId="79" priority="80">
      <formula>INDIRECT(ADDRESS(ROW(),COLUMN()))=TRUNC(INDIRECT(ADDRESS(ROW(),COLUMN())))</formula>
    </cfRule>
  </conditionalFormatting>
  <conditionalFormatting sqref="AZ28:BC29">
    <cfRule type="expression" dxfId="78" priority="79">
      <formula>INDIRECT(ADDRESS(ROW(),COLUMN()))=TRUNC(INDIRECT(ADDRESS(ROW(),COLUMN())))</formula>
    </cfRule>
  </conditionalFormatting>
  <conditionalFormatting sqref="U31:AA32">
    <cfRule type="expression" dxfId="77" priority="78">
      <formula>INDIRECT(ADDRESS(ROW(),COLUMN()))=TRUNC(INDIRECT(ADDRESS(ROW(),COLUMN())))</formula>
    </cfRule>
  </conditionalFormatting>
  <conditionalFormatting sqref="AB31:AH32">
    <cfRule type="expression" dxfId="76" priority="77">
      <formula>INDIRECT(ADDRESS(ROW(),COLUMN()))=TRUNC(INDIRECT(ADDRESS(ROW(),COLUMN())))</formula>
    </cfRule>
  </conditionalFormatting>
  <conditionalFormatting sqref="AI31:AO32">
    <cfRule type="expression" dxfId="75" priority="76">
      <formula>INDIRECT(ADDRESS(ROW(),COLUMN()))=TRUNC(INDIRECT(ADDRESS(ROW(),COLUMN())))</formula>
    </cfRule>
  </conditionalFormatting>
  <conditionalFormatting sqref="AP31:AV32">
    <cfRule type="expression" dxfId="74" priority="75">
      <formula>INDIRECT(ADDRESS(ROW(),COLUMN()))=TRUNC(INDIRECT(ADDRESS(ROW(),COLUMN())))</formula>
    </cfRule>
  </conditionalFormatting>
  <conditionalFormatting sqref="AW31:AY32">
    <cfRule type="expression" dxfId="73" priority="74">
      <formula>INDIRECT(ADDRESS(ROW(),COLUMN()))=TRUNC(INDIRECT(ADDRESS(ROW(),COLUMN())))</formula>
    </cfRule>
  </conditionalFormatting>
  <conditionalFormatting sqref="AZ31:BC32">
    <cfRule type="expression" dxfId="72" priority="73">
      <formula>INDIRECT(ADDRESS(ROW(),COLUMN()))=TRUNC(INDIRECT(ADDRESS(ROW(),COLUMN())))</formula>
    </cfRule>
  </conditionalFormatting>
  <conditionalFormatting sqref="U34:AA35">
    <cfRule type="expression" dxfId="71" priority="72">
      <formula>INDIRECT(ADDRESS(ROW(),COLUMN()))=TRUNC(INDIRECT(ADDRESS(ROW(),COLUMN())))</formula>
    </cfRule>
  </conditionalFormatting>
  <conditionalFormatting sqref="AB34:AH35">
    <cfRule type="expression" dxfId="70" priority="71">
      <formula>INDIRECT(ADDRESS(ROW(),COLUMN()))=TRUNC(INDIRECT(ADDRESS(ROW(),COLUMN())))</formula>
    </cfRule>
  </conditionalFormatting>
  <conditionalFormatting sqref="AI34:AO35">
    <cfRule type="expression" dxfId="69" priority="70">
      <formula>INDIRECT(ADDRESS(ROW(),COLUMN()))=TRUNC(INDIRECT(ADDRESS(ROW(),COLUMN())))</formula>
    </cfRule>
  </conditionalFormatting>
  <conditionalFormatting sqref="AP34:AV35">
    <cfRule type="expression" dxfId="68" priority="69">
      <formula>INDIRECT(ADDRESS(ROW(),COLUMN()))=TRUNC(INDIRECT(ADDRESS(ROW(),COLUMN())))</formula>
    </cfRule>
  </conditionalFormatting>
  <conditionalFormatting sqref="AW34:AY35">
    <cfRule type="expression" dxfId="67" priority="68">
      <formula>INDIRECT(ADDRESS(ROW(),COLUMN()))=TRUNC(INDIRECT(ADDRESS(ROW(),COLUMN())))</formula>
    </cfRule>
  </conditionalFormatting>
  <conditionalFormatting sqref="AZ34:BC35">
    <cfRule type="expression" dxfId="66" priority="67">
      <formula>INDIRECT(ADDRESS(ROW(),COLUMN()))=TRUNC(INDIRECT(ADDRESS(ROW(),COLUMN())))</formula>
    </cfRule>
  </conditionalFormatting>
  <conditionalFormatting sqref="U37:AA38">
    <cfRule type="expression" dxfId="65" priority="66">
      <formula>INDIRECT(ADDRESS(ROW(),COLUMN()))=TRUNC(INDIRECT(ADDRESS(ROW(),COLUMN())))</formula>
    </cfRule>
  </conditionalFormatting>
  <conditionalFormatting sqref="AB37:AH38">
    <cfRule type="expression" dxfId="64" priority="65">
      <formula>INDIRECT(ADDRESS(ROW(),COLUMN()))=TRUNC(INDIRECT(ADDRESS(ROW(),COLUMN())))</formula>
    </cfRule>
  </conditionalFormatting>
  <conditionalFormatting sqref="AI37:AO38">
    <cfRule type="expression" dxfId="63" priority="64">
      <formula>INDIRECT(ADDRESS(ROW(),COLUMN()))=TRUNC(INDIRECT(ADDRESS(ROW(),COLUMN())))</formula>
    </cfRule>
  </conditionalFormatting>
  <conditionalFormatting sqref="AP37:AV38">
    <cfRule type="expression" dxfId="62" priority="63">
      <formula>INDIRECT(ADDRESS(ROW(),COLUMN()))=TRUNC(INDIRECT(ADDRESS(ROW(),COLUMN())))</formula>
    </cfRule>
  </conditionalFormatting>
  <conditionalFormatting sqref="AW37:AY38">
    <cfRule type="expression" dxfId="61" priority="62">
      <formula>INDIRECT(ADDRESS(ROW(),COLUMN()))=TRUNC(INDIRECT(ADDRESS(ROW(),COLUMN())))</formula>
    </cfRule>
  </conditionalFormatting>
  <conditionalFormatting sqref="AZ37:BC38">
    <cfRule type="expression" dxfId="60" priority="61">
      <formula>INDIRECT(ADDRESS(ROW(),COLUMN()))=TRUNC(INDIRECT(ADDRESS(ROW(),COLUMN())))</formula>
    </cfRule>
  </conditionalFormatting>
  <conditionalFormatting sqref="U40:AA41">
    <cfRule type="expression" dxfId="59" priority="60">
      <formula>INDIRECT(ADDRESS(ROW(),COLUMN()))=TRUNC(INDIRECT(ADDRESS(ROW(),COLUMN())))</formula>
    </cfRule>
  </conditionalFormatting>
  <conditionalFormatting sqref="AB40:AH41">
    <cfRule type="expression" dxfId="58" priority="59">
      <formula>INDIRECT(ADDRESS(ROW(),COLUMN()))=TRUNC(INDIRECT(ADDRESS(ROW(),COLUMN())))</formula>
    </cfRule>
  </conditionalFormatting>
  <conditionalFormatting sqref="AI40:AO41">
    <cfRule type="expression" dxfId="57" priority="58">
      <formula>INDIRECT(ADDRESS(ROW(),COLUMN()))=TRUNC(INDIRECT(ADDRESS(ROW(),COLUMN())))</formula>
    </cfRule>
  </conditionalFormatting>
  <conditionalFormatting sqref="AP40:AV41">
    <cfRule type="expression" dxfId="56" priority="57">
      <formula>INDIRECT(ADDRESS(ROW(),COLUMN()))=TRUNC(INDIRECT(ADDRESS(ROW(),COLUMN())))</formula>
    </cfRule>
  </conditionalFormatting>
  <conditionalFormatting sqref="AW40:AY41">
    <cfRule type="expression" dxfId="55" priority="56">
      <formula>INDIRECT(ADDRESS(ROW(),COLUMN()))=TRUNC(INDIRECT(ADDRESS(ROW(),COLUMN())))</formula>
    </cfRule>
  </conditionalFormatting>
  <conditionalFormatting sqref="AZ40:BC41">
    <cfRule type="expression" dxfId="54" priority="55">
      <formula>INDIRECT(ADDRESS(ROW(),COLUMN()))=TRUNC(INDIRECT(ADDRESS(ROW(),COLUMN())))</formula>
    </cfRule>
  </conditionalFormatting>
  <conditionalFormatting sqref="U43:AA44">
    <cfRule type="expression" dxfId="53" priority="54">
      <formula>INDIRECT(ADDRESS(ROW(),COLUMN()))=TRUNC(INDIRECT(ADDRESS(ROW(),COLUMN())))</formula>
    </cfRule>
  </conditionalFormatting>
  <conditionalFormatting sqref="AB43:AH44">
    <cfRule type="expression" dxfId="52" priority="53">
      <formula>INDIRECT(ADDRESS(ROW(),COLUMN()))=TRUNC(INDIRECT(ADDRESS(ROW(),COLUMN())))</formula>
    </cfRule>
  </conditionalFormatting>
  <conditionalFormatting sqref="AI43:AO44">
    <cfRule type="expression" dxfId="51" priority="52">
      <formula>INDIRECT(ADDRESS(ROW(),COLUMN()))=TRUNC(INDIRECT(ADDRESS(ROW(),COLUMN())))</formula>
    </cfRule>
  </conditionalFormatting>
  <conditionalFormatting sqref="AP43:AV44">
    <cfRule type="expression" dxfId="50" priority="51">
      <formula>INDIRECT(ADDRESS(ROW(),COLUMN()))=TRUNC(INDIRECT(ADDRESS(ROW(),COLUMN())))</formula>
    </cfRule>
  </conditionalFormatting>
  <conditionalFormatting sqref="AW43:AY44">
    <cfRule type="expression" dxfId="49" priority="50">
      <formula>INDIRECT(ADDRESS(ROW(),COLUMN()))=TRUNC(INDIRECT(ADDRESS(ROW(),COLUMN())))</formula>
    </cfRule>
  </conditionalFormatting>
  <conditionalFormatting sqref="AZ43:BC44">
    <cfRule type="expression" dxfId="48" priority="49">
      <formula>INDIRECT(ADDRESS(ROW(),COLUMN()))=TRUNC(INDIRECT(ADDRESS(ROW(),COLUMN())))</formula>
    </cfRule>
  </conditionalFormatting>
  <conditionalFormatting sqref="U46:AA47">
    <cfRule type="expression" dxfId="47" priority="48">
      <formula>INDIRECT(ADDRESS(ROW(),COLUMN()))=TRUNC(INDIRECT(ADDRESS(ROW(),COLUMN())))</formula>
    </cfRule>
  </conditionalFormatting>
  <conditionalFormatting sqref="AB46:AH47">
    <cfRule type="expression" dxfId="46" priority="47">
      <formula>INDIRECT(ADDRESS(ROW(),COLUMN()))=TRUNC(INDIRECT(ADDRESS(ROW(),COLUMN())))</formula>
    </cfRule>
  </conditionalFormatting>
  <conditionalFormatting sqref="AI46:AO47">
    <cfRule type="expression" dxfId="45" priority="46">
      <formula>INDIRECT(ADDRESS(ROW(),COLUMN()))=TRUNC(INDIRECT(ADDRESS(ROW(),COLUMN())))</formula>
    </cfRule>
  </conditionalFormatting>
  <conditionalFormatting sqref="AP46:AV47">
    <cfRule type="expression" dxfId="44" priority="45">
      <formula>INDIRECT(ADDRESS(ROW(),COLUMN()))=TRUNC(INDIRECT(ADDRESS(ROW(),COLUMN())))</formula>
    </cfRule>
  </conditionalFormatting>
  <conditionalFormatting sqref="AW46:AY47">
    <cfRule type="expression" dxfId="43" priority="44">
      <formula>INDIRECT(ADDRESS(ROW(),COLUMN()))=TRUNC(INDIRECT(ADDRESS(ROW(),COLUMN())))</formula>
    </cfRule>
  </conditionalFormatting>
  <conditionalFormatting sqref="AZ46:BC47">
    <cfRule type="expression" dxfId="42" priority="43">
      <formula>INDIRECT(ADDRESS(ROW(),COLUMN()))=TRUNC(INDIRECT(ADDRESS(ROW(),COLUMN())))</formula>
    </cfRule>
  </conditionalFormatting>
  <conditionalFormatting sqref="U49:AA50">
    <cfRule type="expression" dxfId="41" priority="42">
      <formula>INDIRECT(ADDRESS(ROW(),COLUMN()))=TRUNC(INDIRECT(ADDRESS(ROW(),COLUMN())))</formula>
    </cfRule>
  </conditionalFormatting>
  <conditionalFormatting sqref="AB49:AH50">
    <cfRule type="expression" dxfId="40" priority="41">
      <formula>INDIRECT(ADDRESS(ROW(),COLUMN()))=TRUNC(INDIRECT(ADDRESS(ROW(),COLUMN())))</formula>
    </cfRule>
  </conditionalFormatting>
  <conditionalFormatting sqref="AI49:AO50">
    <cfRule type="expression" dxfId="39" priority="40">
      <formula>INDIRECT(ADDRESS(ROW(),COLUMN()))=TRUNC(INDIRECT(ADDRESS(ROW(),COLUMN())))</formula>
    </cfRule>
  </conditionalFormatting>
  <conditionalFormatting sqref="AP49:AV50">
    <cfRule type="expression" dxfId="38" priority="39">
      <formula>INDIRECT(ADDRESS(ROW(),COLUMN()))=TRUNC(INDIRECT(ADDRESS(ROW(),COLUMN())))</formula>
    </cfRule>
  </conditionalFormatting>
  <conditionalFormatting sqref="AW49:AY50">
    <cfRule type="expression" dxfId="37" priority="38">
      <formula>INDIRECT(ADDRESS(ROW(),COLUMN()))=TRUNC(INDIRECT(ADDRESS(ROW(),COLUMN())))</formula>
    </cfRule>
  </conditionalFormatting>
  <conditionalFormatting sqref="AZ49:BC50">
    <cfRule type="expression" dxfId="36" priority="37">
      <formula>INDIRECT(ADDRESS(ROW(),COLUMN()))=TRUNC(INDIRECT(ADDRESS(ROW(),COLUMN())))</formula>
    </cfRule>
  </conditionalFormatting>
  <conditionalFormatting sqref="U52:AA53">
    <cfRule type="expression" dxfId="35" priority="36">
      <formula>INDIRECT(ADDRESS(ROW(),COLUMN()))=TRUNC(INDIRECT(ADDRESS(ROW(),COLUMN())))</formula>
    </cfRule>
  </conditionalFormatting>
  <conditionalFormatting sqref="AB52:AH53">
    <cfRule type="expression" dxfId="34" priority="35">
      <formula>INDIRECT(ADDRESS(ROW(),COLUMN()))=TRUNC(INDIRECT(ADDRESS(ROW(),COLUMN())))</formula>
    </cfRule>
  </conditionalFormatting>
  <conditionalFormatting sqref="AI52:AO53">
    <cfRule type="expression" dxfId="33" priority="34">
      <formula>INDIRECT(ADDRESS(ROW(),COLUMN()))=TRUNC(INDIRECT(ADDRESS(ROW(),COLUMN())))</formula>
    </cfRule>
  </conditionalFormatting>
  <conditionalFormatting sqref="AP52:AV53">
    <cfRule type="expression" dxfId="32" priority="33">
      <formula>INDIRECT(ADDRESS(ROW(),COLUMN()))=TRUNC(INDIRECT(ADDRESS(ROW(),COLUMN())))</formula>
    </cfRule>
  </conditionalFormatting>
  <conditionalFormatting sqref="AW52:AY53">
    <cfRule type="expression" dxfId="31" priority="32">
      <formula>INDIRECT(ADDRESS(ROW(),COLUMN()))=TRUNC(INDIRECT(ADDRESS(ROW(),COLUMN())))</formula>
    </cfRule>
  </conditionalFormatting>
  <conditionalFormatting sqref="AZ52:BC53">
    <cfRule type="expression" dxfId="30" priority="31">
      <formula>INDIRECT(ADDRESS(ROW(),COLUMN()))=TRUNC(INDIRECT(ADDRESS(ROW(),COLUMN())))</formula>
    </cfRule>
  </conditionalFormatting>
  <conditionalFormatting sqref="U55:AA56">
    <cfRule type="expression" dxfId="29" priority="30">
      <formula>INDIRECT(ADDRESS(ROW(),COLUMN()))=TRUNC(INDIRECT(ADDRESS(ROW(),COLUMN())))</formula>
    </cfRule>
  </conditionalFormatting>
  <conditionalFormatting sqref="AB55:AH56">
    <cfRule type="expression" dxfId="28" priority="29">
      <formula>INDIRECT(ADDRESS(ROW(),COLUMN()))=TRUNC(INDIRECT(ADDRESS(ROW(),COLUMN())))</formula>
    </cfRule>
  </conditionalFormatting>
  <conditionalFormatting sqref="AI55:AO56">
    <cfRule type="expression" dxfId="27" priority="28">
      <formula>INDIRECT(ADDRESS(ROW(),COLUMN()))=TRUNC(INDIRECT(ADDRESS(ROW(),COLUMN())))</formula>
    </cfRule>
  </conditionalFormatting>
  <conditionalFormatting sqref="AP55:AV56">
    <cfRule type="expression" dxfId="26" priority="27">
      <formula>INDIRECT(ADDRESS(ROW(),COLUMN()))=TRUNC(INDIRECT(ADDRESS(ROW(),COLUMN())))</formula>
    </cfRule>
  </conditionalFormatting>
  <conditionalFormatting sqref="AW55:AY56">
    <cfRule type="expression" dxfId="25" priority="26">
      <formula>INDIRECT(ADDRESS(ROW(),COLUMN()))=TRUNC(INDIRECT(ADDRESS(ROW(),COLUMN())))</formula>
    </cfRule>
  </conditionalFormatting>
  <conditionalFormatting sqref="AZ55:BC56">
    <cfRule type="expression" dxfId="24" priority="25">
      <formula>INDIRECT(ADDRESS(ROW(),COLUMN()))=TRUNC(INDIRECT(ADDRESS(ROW(),COLUMN())))</formula>
    </cfRule>
  </conditionalFormatting>
  <conditionalFormatting sqref="U58:AA59">
    <cfRule type="expression" dxfId="23" priority="24">
      <formula>INDIRECT(ADDRESS(ROW(),COLUMN()))=TRUNC(INDIRECT(ADDRESS(ROW(),COLUMN())))</formula>
    </cfRule>
  </conditionalFormatting>
  <conditionalFormatting sqref="AB58:AH59">
    <cfRule type="expression" dxfId="22" priority="23">
      <formula>INDIRECT(ADDRESS(ROW(),COLUMN()))=TRUNC(INDIRECT(ADDRESS(ROW(),COLUMN())))</formula>
    </cfRule>
  </conditionalFormatting>
  <conditionalFormatting sqref="AI58:AO59">
    <cfRule type="expression" dxfId="21" priority="22">
      <formula>INDIRECT(ADDRESS(ROW(),COLUMN()))=TRUNC(INDIRECT(ADDRESS(ROW(),COLUMN())))</formula>
    </cfRule>
  </conditionalFormatting>
  <conditionalFormatting sqref="AP58:AV59">
    <cfRule type="expression" dxfId="20" priority="21">
      <formula>INDIRECT(ADDRESS(ROW(),COLUMN()))=TRUNC(INDIRECT(ADDRESS(ROW(),COLUMN())))</formula>
    </cfRule>
  </conditionalFormatting>
  <conditionalFormatting sqref="AW58:AY59">
    <cfRule type="expression" dxfId="19" priority="20">
      <formula>INDIRECT(ADDRESS(ROW(),COLUMN()))=TRUNC(INDIRECT(ADDRESS(ROW(),COLUMN())))</formula>
    </cfRule>
  </conditionalFormatting>
  <conditionalFormatting sqref="AZ58:BC59">
    <cfRule type="expression" dxfId="18" priority="19">
      <formula>INDIRECT(ADDRESS(ROW(),COLUMN()))=TRUNC(INDIRECT(ADDRESS(ROW(),COLUMN())))</formula>
    </cfRule>
  </conditionalFormatting>
  <conditionalFormatting sqref="U61:AA62">
    <cfRule type="expression" dxfId="17" priority="18">
      <formula>INDIRECT(ADDRESS(ROW(),COLUMN()))=TRUNC(INDIRECT(ADDRESS(ROW(),COLUMN())))</formula>
    </cfRule>
  </conditionalFormatting>
  <conditionalFormatting sqref="AB61:AH62">
    <cfRule type="expression" dxfId="16" priority="17">
      <formula>INDIRECT(ADDRESS(ROW(),COLUMN()))=TRUNC(INDIRECT(ADDRESS(ROW(),COLUMN())))</formula>
    </cfRule>
  </conditionalFormatting>
  <conditionalFormatting sqref="AI61:AO62">
    <cfRule type="expression" dxfId="15" priority="16">
      <formula>INDIRECT(ADDRESS(ROW(),COLUMN()))=TRUNC(INDIRECT(ADDRESS(ROW(),COLUMN())))</formula>
    </cfRule>
  </conditionalFormatting>
  <conditionalFormatting sqref="AP61:AV62">
    <cfRule type="expression" dxfId="14" priority="15">
      <formula>INDIRECT(ADDRESS(ROW(),COLUMN()))=TRUNC(INDIRECT(ADDRESS(ROW(),COLUMN())))</formula>
    </cfRule>
  </conditionalFormatting>
  <conditionalFormatting sqref="AW61:AY62">
    <cfRule type="expression" dxfId="13" priority="14">
      <formula>INDIRECT(ADDRESS(ROW(),COLUMN()))=TRUNC(INDIRECT(ADDRESS(ROW(),COLUMN())))</formula>
    </cfRule>
  </conditionalFormatting>
  <conditionalFormatting sqref="AZ61:BC62">
    <cfRule type="expression" dxfId="12" priority="13">
      <formula>INDIRECT(ADDRESS(ROW(),COLUMN()))=TRUNC(INDIRECT(ADDRESS(ROW(),COLUMN())))</formula>
    </cfRule>
  </conditionalFormatting>
  <conditionalFormatting sqref="U64:AA65">
    <cfRule type="expression" dxfId="11" priority="12">
      <formula>INDIRECT(ADDRESS(ROW(),COLUMN()))=TRUNC(INDIRECT(ADDRESS(ROW(),COLUMN())))</formula>
    </cfRule>
  </conditionalFormatting>
  <conditionalFormatting sqref="AB64:AH65">
    <cfRule type="expression" dxfId="10" priority="11">
      <formula>INDIRECT(ADDRESS(ROW(),COLUMN()))=TRUNC(INDIRECT(ADDRESS(ROW(),COLUMN())))</formula>
    </cfRule>
  </conditionalFormatting>
  <conditionalFormatting sqref="AI64:AO65">
    <cfRule type="expression" dxfId="9" priority="10">
      <formula>INDIRECT(ADDRESS(ROW(),COLUMN()))=TRUNC(INDIRECT(ADDRESS(ROW(),COLUMN())))</formula>
    </cfRule>
  </conditionalFormatting>
  <conditionalFormatting sqref="AP64:AV65">
    <cfRule type="expression" dxfId="8" priority="9">
      <formula>INDIRECT(ADDRESS(ROW(),COLUMN()))=TRUNC(INDIRECT(ADDRESS(ROW(),COLUMN())))</formula>
    </cfRule>
  </conditionalFormatting>
  <conditionalFormatting sqref="AW64:AY65">
    <cfRule type="expression" dxfId="7" priority="8">
      <formula>INDIRECT(ADDRESS(ROW(),COLUMN()))=TRUNC(INDIRECT(ADDRESS(ROW(),COLUMN())))</formula>
    </cfRule>
  </conditionalFormatting>
  <conditionalFormatting sqref="AZ64:BC65">
    <cfRule type="expression" dxfId="6" priority="7">
      <formula>INDIRECT(ADDRESS(ROW(),COLUMN()))=TRUNC(INDIRECT(ADDRESS(ROW(),COLUMN())))</formula>
    </cfRule>
  </conditionalFormatting>
  <conditionalFormatting sqref="U67:AA68">
    <cfRule type="expression" dxfId="5" priority="6">
      <formula>INDIRECT(ADDRESS(ROW(),COLUMN()))=TRUNC(INDIRECT(ADDRESS(ROW(),COLUMN())))</formula>
    </cfRule>
  </conditionalFormatting>
  <conditionalFormatting sqref="AB67:AH68">
    <cfRule type="expression" dxfId="4" priority="5">
      <formula>INDIRECT(ADDRESS(ROW(),COLUMN()))=TRUNC(INDIRECT(ADDRESS(ROW(),COLUMN())))</formula>
    </cfRule>
  </conditionalFormatting>
  <conditionalFormatting sqref="AI67:AO68">
    <cfRule type="expression" dxfId="3" priority="4">
      <formula>INDIRECT(ADDRESS(ROW(),COLUMN()))=TRUNC(INDIRECT(ADDRESS(ROW(),COLUMN())))</formula>
    </cfRule>
  </conditionalFormatting>
  <conditionalFormatting sqref="AP67:AV68">
    <cfRule type="expression" dxfId="2" priority="3">
      <formula>INDIRECT(ADDRESS(ROW(),COLUMN()))=TRUNC(INDIRECT(ADDRESS(ROW(),COLUMN())))</formula>
    </cfRule>
  </conditionalFormatting>
  <conditionalFormatting sqref="AW67:AY68">
    <cfRule type="expression" dxfId="1" priority="2">
      <formula>INDIRECT(ADDRESS(ROW(),COLUMN()))=TRUNC(INDIRECT(ADDRESS(ROW(),COLUMN())))</formula>
    </cfRule>
  </conditionalFormatting>
  <conditionalFormatting sqref="AZ67:BC68">
    <cfRule type="expression" dxfId="0" priority="1">
      <formula>INDIRECT(ADDRESS(ROW(),COLUMN()))=TRUNC(INDIRECT(ADDRESS(ROW(),COLUMN())))</formula>
    </cfRule>
  </conditionalFormatting>
  <dataValidations count="9">
    <dataValidation allowBlank="1" showInputMessage="1" showErrorMessage="1" error="入力可能範囲　32～40" sqref="BC10" xr:uid="{090EDEFF-99D3-4856-9BBE-77076B149AFD}"/>
    <dataValidation type="list" errorStyle="warning" allowBlank="1" showInputMessage="1" error="リストにない場合のみ、入力してください。" sqref="I21:L68" xr:uid="{8F2D04A4-23F5-42E3-A755-E3CB862F20ED}">
      <formula1>INDIRECT(C21)</formula1>
    </dataValidation>
    <dataValidation type="list" allowBlank="1" showInputMessage="1" sqref="H21:H68" xr:uid="{36E93FCE-55CD-46C9-9F00-4EBA284A854D}">
      <formula1>"A, B, C, D"</formula1>
    </dataValidation>
    <dataValidation type="list" allowBlank="1" showInputMessage="1" sqref="C21:E68" xr:uid="{79A951DE-A2F0-450E-9C09-8973443E2C06}">
      <formula1>職種</formula1>
    </dataValidation>
    <dataValidation type="list" allowBlank="1" showInputMessage="1" showErrorMessage="1" sqref="U24:AY24 U27:AY27 U30:AY30 U33:AY33 U36:AY36 U39:AY39 U42:AY42 U45:AY45 U48:AY48 U51:AY51 U54:AY54 U57:AY57 U60:AY60 U63:AY63 U66:AY66 U21:AY21" xr:uid="{08D8F16B-DAD6-4323-B553-B565B0540BA1}">
      <formula1>【記載例】シフト記号</formula1>
    </dataValidation>
    <dataValidation type="list" allowBlank="1" showInputMessage="1" showErrorMessage="1" sqref="BC4:BF4" xr:uid="{F60E04A4-6F7F-4F8D-8CDC-03421E664659}">
      <formula1>"予定,実績,予定・実績"</formula1>
    </dataValidation>
    <dataValidation type="list" allowBlank="1" showInputMessage="1" showErrorMessage="1" sqref="AD3:AD4" xr:uid="{9951191D-4E99-4494-B975-1CA523880062}">
      <formula1>#REF!</formula1>
    </dataValidation>
    <dataValidation type="decimal" allowBlank="1" showInputMessage="1" showErrorMessage="1" error="入力可能範囲　32～40" sqref="AY6:AZ6" xr:uid="{7F6E7E8D-3260-4BB1-A8FF-CA3C5EA096D0}">
      <formula1>32</formula1>
      <formula2>40</formula2>
    </dataValidation>
    <dataValidation type="list" allowBlank="1" showInputMessage="1" showErrorMessage="1" sqref="BC3:BF3" xr:uid="{7E9ECC6D-6A65-4CDA-ACB4-19787FB49739}">
      <formula1>"４週,暦月"</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96A1CA15-7967-40E7-B498-068FAF823FC3}">
          <x14:formula1>
            <xm:f>'プルダウン・リスト '!#REF!</xm:f>
          </x14:formula1>
          <xm:sqref>AR1:BG1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8DB346E-7882-42A7-8E5F-A2D818BD000E}">
  <ds:schemaRefs>
    <ds:schemaRef ds:uri="5b563654-e1c2-4d72-bd1f-2ce341ee7fd3"/>
    <ds:schemaRef ds:uri="http://schemas.microsoft.com/office/2006/documentManagement/types"/>
    <ds:schemaRef ds:uri="http://purl.org/dc/elements/1.1/"/>
    <ds:schemaRef ds:uri="8B97BE19-CDDD-400E-817A-CFDD13F7EC12"/>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7CED3A6-2484-412C-B530-E3D7C2DAA2E6}">
  <ds:schemaRefs>
    <ds:schemaRef ds:uri="http://schemas.microsoft.com/sharepoint/v3/contenttype/forms"/>
  </ds:schemaRefs>
</ds:datastoreItem>
</file>

<file path=customXml/itemProps3.xml><?xml version="1.0" encoding="utf-8"?>
<ds:datastoreItem xmlns:ds="http://schemas.openxmlformats.org/officeDocument/2006/customXml" ds:itemID="{1B316A5C-3071-4143-BCAB-E41574519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表紙</vt:lpstr>
      <vt:lpstr>自己点検シート【グループホーム】</vt:lpstr>
      <vt:lpstr>加算減算自己点検シート</vt:lpstr>
      <vt:lpstr>事業状況調査P1</vt:lpstr>
      <vt:lpstr>事業状況調査P2</vt:lpstr>
      <vt:lpstr>事業状況調査P3</vt:lpstr>
      <vt:lpstr>事業状況調査P4</vt:lpstr>
      <vt:lpstr>認知症対応型共同生活介護（1枚用）</vt:lpstr>
      <vt:lpstr>【記載例】認知症対応型共同生活介護</vt:lpstr>
      <vt:lpstr>シフト記号表（勤務時間帯） </vt:lpstr>
      <vt:lpstr>【記載例】シフト記号表（勤務時間帯）</vt:lpstr>
      <vt:lpstr>記入方法 </vt:lpstr>
      <vt:lpstr>プルダウン・リスト </vt:lpstr>
      <vt:lpstr>'シフト記号表（勤務時間帯） '!【記載例】シフト記号</vt:lpstr>
      <vt:lpstr>'【記載例】シフト記号表（勤務時間帯）'!Print_Area</vt:lpstr>
      <vt:lpstr>【記載例】認知症対応型共同生活介護!Print_Area</vt:lpstr>
      <vt:lpstr>'シフト記号表（勤務時間帯） '!Print_Area</vt:lpstr>
      <vt:lpstr>加算減算自己点検シート!Print_Area</vt:lpstr>
      <vt:lpstr>'記入方法 '!Print_Area</vt:lpstr>
      <vt:lpstr>事業状況調査P4!Print_Area</vt:lpstr>
      <vt:lpstr>自己点検シート【グループホーム】!Print_Area</vt:lpstr>
      <vt:lpstr>'認知症対応型共同生活介護（1枚用）'!Print_Area</vt:lpstr>
      <vt:lpstr>表紙!Print_Area</vt:lpstr>
      <vt:lpstr>加算減算自己点検シート!Print_Titles</vt:lpstr>
      <vt:lpstr>自己点検シート【グループホーム】!Print_Titles</vt:lpstr>
      <vt:lpstr>'認知症対応型共同生活介護（1枚用）'!Print_Titles</vt:lpstr>
      <vt:lpstr>シフト記号表</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向山　未菜</cp:lastModifiedBy>
  <cp:lastPrinted>2024-12-25T02:41:17Z</cp:lastPrinted>
  <dcterms:created xsi:type="dcterms:W3CDTF">2006-11-13T02:22:16Z</dcterms:created>
  <dcterms:modified xsi:type="dcterms:W3CDTF">2024-12-25T07:29:12Z</dcterms:modified>
</cp:coreProperties>
</file>