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ima\dfs\課別共有フォルダ\介護・総合相談支援課\03_介護保険係\03_給付\R03\02_地域密着型サービス\04₋実地指導\R3年度\短期入所生活介護\Ｒ3短期入所（完成版）\"/>
    </mc:Choice>
  </mc:AlternateContent>
  <bookViews>
    <workbookView xWindow="31155" yWindow="585" windowWidth="24495" windowHeight="16995" tabRatio="874" firstSheet="1" activeTab="7"/>
  </bookViews>
  <sheets>
    <sheet name="事業状況調査表紙（従来型）" sheetId="30" r:id="rId1"/>
    <sheet name="事業状況調査P1" sheetId="24" r:id="rId2"/>
    <sheet name="事業状況調査P2" sheetId="28" r:id="rId3"/>
    <sheet name="事業状況調査P3" sheetId="27" r:id="rId4"/>
    <sheet name="事業状況調査P4" sheetId="26" r:id="rId5"/>
    <sheet name="事業状況調査P5" sheetId="25" r:id="rId6"/>
    <sheet name="自己点検シート" sheetId="31" r:id="rId7"/>
    <sheet name="加算等自己点検シート" sheetId="29" r:id="rId8"/>
    <sheet name="勤務実績及び利用者実績表（従来型）" sheetId="21" r:id="rId9"/>
    <sheet name="勤務実績及び利用者実績表（ユニット型）" sheetId="20" r:id="rId10"/>
    <sheet name="【記載例】" sheetId="10" r:id="rId11"/>
    <sheet name="シフト記号表（従来型・ユニット型共通）" sheetId="19" r:id="rId12"/>
    <sheet name="【記載例】シフト記号表（勤務時間帯）" sheetId="16" r:id="rId13"/>
    <sheet name="（従来型）記入方法" sheetId="22" r:id="rId14"/>
    <sheet name="（ユニット型）記入方法" sheetId="4" r:id="rId15"/>
    <sheet name="プルダウン・リスト（従来型・ユニット型共通）" sheetId="3" r:id="rId16"/>
  </sheets>
  <externalReferences>
    <externalReference r:id="rId17"/>
  </externalReferences>
  <definedNames>
    <definedName name="【記載例】シフト記号" localSheetId="11">'シフト記号表（従来型・ユニット型共通）'!$C$6:$C$47</definedName>
    <definedName name="【記載例】シフト記号">'【記載例】シフト記号表（勤務時間帯）'!$C$6:$C$47</definedName>
    <definedName name="【記載例】シフト記号表" localSheetId="11">'シフト記号表（従来型・ユニット型共通）'!$C$6:$C$47</definedName>
    <definedName name="【記載例】シフト記号表">'【記載例】シフト記号表（勤務時間帯）'!$C$6:$C$47</definedName>
    <definedName name="_xlnm.Print_Area" localSheetId="14">'（ユニット型）記入方法'!$A$1:$Q$93</definedName>
    <definedName name="_xlnm.Print_Area" localSheetId="13">'（従来型）記入方法'!$A$1:$Q$83</definedName>
    <definedName name="_xlnm.Print_Area" localSheetId="10">【記載例】!$A$1:$BN$95</definedName>
    <definedName name="_xlnm.Print_Area" localSheetId="12">'【記載例】シフト記号表（勤務時間帯）'!$B$1:$N$52</definedName>
    <definedName name="_xlnm.Print_Area" localSheetId="11">'シフト記号表（従来型・ユニット型共通）'!$B$1:$N$52</definedName>
    <definedName name="_xlnm.Print_Area" localSheetId="7">加算等自己点検シート!$A$1:$E$141</definedName>
    <definedName name="_xlnm.Print_Area" localSheetId="9">'勤務実績及び利用者実績表（ユニット型）'!$A$1:$BN$73</definedName>
    <definedName name="_xlnm.Print_Area" localSheetId="8">'勤務実績及び利用者実績表（従来型）'!$A$1:$BJ$73</definedName>
    <definedName name="_xlnm.Print_Area" localSheetId="1">事業状況調査P1!$A$1:$L$57</definedName>
    <definedName name="_xlnm.Print_Area" localSheetId="2">事業状況調査P2!$A$1:$J$37</definedName>
    <definedName name="_xlnm.Print_Area" localSheetId="3">事業状況調査P3!$A$1:$Z$52</definedName>
    <definedName name="_xlnm.Print_Area" localSheetId="4">事業状況調査P4!$A$2:$Y$26</definedName>
    <definedName name="_xlnm.Print_Area" localSheetId="0">'事業状況調査表紙（従来型）'!$A$2:$K$21</definedName>
    <definedName name="_xlnm.Print_Area" localSheetId="6">自己点検シート!$A$1:$G$138</definedName>
    <definedName name="_xlnm.Print_Titles" localSheetId="10">【記載例】!$1:$16</definedName>
    <definedName name="_xlnm.Print_Titles" localSheetId="7">加算等自己点検シート!$2:$2</definedName>
    <definedName name="_xlnm.Print_Titles" localSheetId="9">'勤務実績及び利用者実績表（ユニット型）'!$1:$16</definedName>
    <definedName name="_xlnm.Print_Titles" localSheetId="8">'勤務実績及び利用者実績表（従来型）'!$1:$16</definedName>
    <definedName name="_xlnm.Print_Titles" localSheetId="6">自己点検シート!$3:$4</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 localSheetId="0">[1]プルダウン・リスト!$C$12:$K$12</definedName>
    <definedName name="職種">'プルダウン・リスト（従来型・ユニット型共通）'!$C$21:$L$21</definedName>
    <definedName name="生活相談員">'プルダウン・リスト（従来型・ユニット型共通）'!$E$22:$E$31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0" i="27" l="1"/>
  <c r="BE14" i="20" l="1"/>
  <c r="BD14" i="20"/>
  <c r="BC14" i="20"/>
  <c r="BA14" i="21"/>
  <c r="AZ14" i="21"/>
  <c r="AY14" i="21"/>
  <c r="BE14" i="10"/>
  <c r="BD14" i="10"/>
  <c r="BC14" i="10"/>
  <c r="BB12" i="21" l="1"/>
  <c r="BF12" i="20"/>
  <c r="BF12" i="10"/>
  <c r="P67" i="21" l="1"/>
  <c r="P66" i="21"/>
  <c r="K66" i="21"/>
  <c r="AH64" i="21"/>
  <c r="AA66" i="21" s="1"/>
  <c r="AM62" i="21"/>
  <c r="AA72" i="21" s="1"/>
  <c r="AJ62" i="21"/>
  <c r="AH62" i="21"/>
  <c r="W62" i="21"/>
  <c r="K72" i="21" s="1"/>
  <c r="T62" i="21"/>
  <c r="K67" i="21" s="1"/>
  <c r="U67" i="21" s="1"/>
  <c r="P72" i="21" s="1"/>
  <c r="R6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A15" i="21"/>
  <c r="BA16" i="21" s="1"/>
  <c r="AZ15" i="21"/>
  <c r="AZ16" i="21" s="1"/>
  <c r="AY15" i="21"/>
  <c r="AY16" i="21" s="1"/>
  <c r="AF2" i="21"/>
  <c r="AW15" i="21" s="1"/>
  <c r="AW16" i="21" s="1"/>
  <c r="AE61" i="21" l="1"/>
  <c r="AC61" i="21"/>
  <c r="O61" i="21"/>
  <c r="M61" i="21"/>
  <c r="AC58" i="21"/>
  <c r="AE60" i="21"/>
  <c r="AC60" i="21"/>
  <c r="O60" i="21"/>
  <c r="M60" i="21"/>
  <c r="AE58" i="21"/>
  <c r="M58" i="21"/>
  <c r="AE59" i="21"/>
  <c r="AC59" i="21"/>
  <c r="O59" i="21"/>
  <c r="M59" i="21"/>
  <c r="O58" i="2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AA67"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18" i="21"/>
  <c r="BD18" i="21" s="1"/>
  <c r="BB40" i="21"/>
  <c r="BD40" i="21" s="1"/>
  <c r="BB48" i="21"/>
  <c r="BD48" i="21" s="1"/>
  <c r="BB24" i="21"/>
  <c r="BD24" i="21" s="1"/>
  <c r="BB28" i="21"/>
  <c r="BD28" i="21" s="1"/>
  <c r="BB32" i="21"/>
  <c r="BD32" i="21" s="1"/>
  <c r="BB36" i="21"/>
  <c r="BD36" i="21" s="1"/>
  <c r="BB42" i="21"/>
  <c r="BD42" i="21" s="1"/>
  <c r="BB50" i="21"/>
  <c r="BD50" i="21" s="1"/>
  <c r="W15" i="21"/>
  <c r="W16" i="21" s="1"/>
  <c r="AA15" i="21"/>
  <c r="AA16" i="21" s="1"/>
  <c r="AE15" i="21"/>
  <c r="AE16" i="21" s="1"/>
  <c r="AI15" i="21"/>
  <c r="AI16" i="21" s="1"/>
  <c r="AM15" i="21"/>
  <c r="AM16" i="21" s="1"/>
  <c r="AQ15" i="21"/>
  <c r="AQ16" i="21" s="1"/>
  <c r="AU15" i="21"/>
  <c r="AU16" i="21" s="1"/>
  <c r="Y15" i="21"/>
  <c r="Y16" i="21" s="1"/>
  <c r="AC15" i="21"/>
  <c r="AC16" i="21" s="1"/>
  <c r="AG15" i="21"/>
  <c r="AG16" i="21" s="1"/>
  <c r="AK15" i="21"/>
  <c r="AK16" i="21" s="1"/>
  <c r="AO15" i="21"/>
  <c r="AO16" i="21" s="1"/>
  <c r="AS15" i="21"/>
  <c r="AS16" i="21" s="1"/>
  <c r="U72" i="21"/>
  <c r="AQ58" i="21" s="1"/>
  <c r="AF67" i="21"/>
  <c r="AF66" i="21"/>
  <c r="AK67" i="21" l="1"/>
  <c r="AF72" i="21" s="1"/>
  <c r="AK72" i="21" s="1"/>
  <c r="AV58" i="21" s="1"/>
  <c r="AC62" i="21"/>
  <c r="M62" i="21"/>
  <c r="O62" i="21"/>
  <c r="BA58" i="21"/>
  <c r="AE62" i="21"/>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67" i="20"/>
  <c r="T66" i="20"/>
  <c r="O66" i="20"/>
  <c r="AL64" i="20"/>
  <c r="AJ67" i="20" s="1"/>
  <c r="AQ62" i="20"/>
  <c r="AE72" i="20" s="1"/>
  <c r="AN62" i="20"/>
  <c r="AL62" i="20"/>
  <c r="AA62" i="20"/>
  <c r="O72" i="20" s="1"/>
  <c r="X62" i="20"/>
  <c r="O67" i="20" s="1"/>
  <c r="Y67" i="20" s="1"/>
  <c r="T72" i="20" s="1"/>
  <c r="V62"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D15" i="20"/>
  <c r="BD16" i="20" s="1"/>
  <c r="BC15" i="20"/>
  <c r="BC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V15" i="20" l="1"/>
  <c r="AV16" i="20" s="1"/>
  <c r="AI61" i="20"/>
  <c r="AG61" i="20"/>
  <c r="S61" i="20"/>
  <c r="Q61" i="20"/>
  <c r="AG58" i="20"/>
  <c r="AI60" i="20"/>
  <c r="AG60" i="20"/>
  <c r="S60" i="20"/>
  <c r="Q60" i="20"/>
  <c r="AI58" i="20"/>
  <c r="Q58" i="20"/>
  <c r="AI59" i="20"/>
  <c r="AG59" i="20"/>
  <c r="S59" i="20"/>
  <c r="Q59" i="20"/>
  <c r="S58" i="20"/>
  <c r="BF22" i="20"/>
  <c r="BH22" i="20" s="1"/>
  <c r="BF30" i="20"/>
  <c r="BH30" i="20" s="1"/>
  <c r="BF32" i="20"/>
  <c r="BH32" i="20" s="1"/>
  <c r="BF36" i="20"/>
  <c r="BH36" i="20" s="1"/>
  <c r="BF38" i="20"/>
  <c r="BH38" i="20" s="1"/>
  <c r="BF40" i="20"/>
  <c r="BH40" i="20" s="1"/>
  <c r="BF44" i="20"/>
  <c r="BH44" i="20" s="1"/>
  <c r="BF48" i="20"/>
  <c r="BH48" i="20" s="1"/>
  <c r="AI15" i="20"/>
  <c r="AI16" i="20" s="1"/>
  <c r="AY15" i="20"/>
  <c r="AY16" i="20" s="1"/>
  <c r="AB15" i="20"/>
  <c r="AB16" i="20" s="1"/>
  <c r="AJ15" i="20"/>
  <c r="AJ16" i="20" s="1"/>
  <c r="AR15" i="20"/>
  <c r="AR16" i="20" s="1"/>
  <c r="AZ15" i="20"/>
  <c r="AZ16" i="20" s="1"/>
  <c r="AA15" i="20"/>
  <c r="AA16" i="20" s="1"/>
  <c r="AQ15" i="20"/>
  <c r="AQ16" i="20" s="1"/>
  <c r="AE15" i="20"/>
  <c r="AE16" i="20" s="1"/>
  <c r="AM15" i="20"/>
  <c r="AM16" i="20" s="1"/>
  <c r="AU15" i="20"/>
  <c r="AU16" i="20" s="1"/>
  <c r="BF28" i="20"/>
  <c r="BH28" i="20" s="1"/>
  <c r="BF52" i="20"/>
  <c r="BH52" i="20" s="1"/>
  <c r="BF24" i="20"/>
  <c r="BH24" i="20" s="1"/>
  <c r="BF50" i="20"/>
  <c r="BH50" i="20" s="1"/>
  <c r="BF26" i="20"/>
  <c r="BH26" i="20" s="1"/>
  <c r="BF34" i="20"/>
  <c r="BH34" i="20" s="1"/>
  <c r="BF42" i="20"/>
  <c r="BH42" i="20" s="1"/>
  <c r="BF46" i="20"/>
  <c r="BH46" i="20" s="1"/>
  <c r="AE67" i="20"/>
  <c r="AO67" i="20" s="1"/>
  <c r="AJ72" i="20" s="1"/>
  <c r="AO72" i="20" s="1"/>
  <c r="AZ58" i="20" s="1"/>
  <c r="BE58" i="20" s="1"/>
  <c r="Y72" i="20"/>
  <c r="AU58"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66" i="20"/>
  <c r="BI8" i="20"/>
  <c r="AD15" i="20"/>
  <c r="AD16" i="20" s="1"/>
  <c r="AH15" i="20"/>
  <c r="AH16" i="20" s="1"/>
  <c r="AL15" i="20"/>
  <c r="AL16" i="20" s="1"/>
  <c r="AP15" i="20"/>
  <c r="AP16" i="20" s="1"/>
  <c r="AT15" i="20"/>
  <c r="AT16" i="20" s="1"/>
  <c r="AX15" i="20"/>
  <c r="AX16" i="20" s="1"/>
  <c r="AJ66" i="20"/>
  <c r="BF18" i="20" l="1"/>
  <c r="BH18" i="20" s="1"/>
  <c r="BF20" i="20"/>
  <c r="BH20" i="20" s="1"/>
  <c r="Q62" i="20"/>
  <c r="AG62" i="20"/>
  <c r="S62" i="20"/>
  <c r="AI62" i="20"/>
  <c r="L11" i="16" l="1"/>
  <c r="AV24" i="10" l="1"/>
  <c r="AN24" i="10"/>
  <c r="AJ24" i="10"/>
  <c r="AF24" i="10"/>
  <c r="AB24" i="10"/>
  <c r="AO24" i="10"/>
  <c r="AU24" i="10"/>
  <c r="AQ24" i="10"/>
  <c r="AM24" i="10"/>
  <c r="AI24" i="10"/>
  <c r="AA24" i="10"/>
  <c r="AG24" i="10"/>
  <c r="BB24" i="10"/>
  <c r="AX24" i="10"/>
  <c r="AT24" i="10"/>
  <c r="AP24" i="10"/>
  <c r="AH24" i="10"/>
  <c r="AW24" i="10"/>
  <c r="BA24" i="10"/>
  <c r="AC24" i="10"/>
  <c r="J46" i="10"/>
  <c r="T88" i="10"/>
  <c r="O88" i="10"/>
  <c r="T89" i="10"/>
  <c r="AL86" i="10"/>
  <c r="AJ89" i="10" s="1"/>
  <c r="AJ88" i="10" l="1"/>
  <c r="AE88"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S83" i="10"/>
  <c r="AI81" i="10"/>
  <c r="S82" i="10"/>
  <c r="AG83" i="10"/>
  <c r="Q83" i="10"/>
  <c r="AG81" i="10"/>
  <c r="Q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AQ84" i="10" l="1"/>
  <c r="AN84" i="10"/>
  <c r="AE89" i="10" s="1"/>
  <c r="AL84" i="10"/>
  <c r="AA84" i="10"/>
  <c r="X84" i="10"/>
  <c r="O89" i="10" s="1"/>
  <c r="V84" i="10"/>
  <c r="O94"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0" i="10" s="1"/>
  <c r="BF40" i="10"/>
  <c r="BH40" i="10" s="1"/>
  <c r="BF44" i="10"/>
  <c r="BF26" i="10"/>
  <c r="BH26" i="10" s="1"/>
  <c r="BF56" i="10"/>
  <c r="BH56" i="10" s="1"/>
  <c r="BF46" i="10"/>
  <c r="BH46" i="10" s="1"/>
  <c r="BF64" i="10"/>
  <c r="BH64" i="10" s="1"/>
  <c r="BF32" i="10"/>
  <c r="Q80" i="10" s="1"/>
  <c r="BF18" i="10"/>
  <c r="BH18" i="10" s="1"/>
  <c r="BF28" i="10"/>
  <c r="BH28" i="10" s="1"/>
  <c r="BF66" i="10"/>
  <c r="BH66" i="10" s="1"/>
  <c r="BF60" i="10"/>
  <c r="BH60" i="10" s="1"/>
  <c r="BF54" i="10"/>
  <c r="BH54" i="10" s="1"/>
  <c r="BF68" i="10"/>
  <c r="BH68" i="10" s="1"/>
  <c r="BF50" i="10"/>
  <c r="BH50" i="10" s="1"/>
  <c r="BF62" i="10"/>
  <c r="BH62" i="10" s="1"/>
  <c r="BF30" i="10"/>
  <c r="Q81"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J2" i="10"/>
  <c r="BB15" i="10" s="1"/>
  <c r="BB16" i="10" s="1"/>
  <c r="AG82" i="10" l="1"/>
  <c r="BH36" i="10"/>
  <c r="BH32" i="10"/>
  <c r="S80" i="10" s="1"/>
  <c r="BH30" i="10"/>
  <c r="S81" i="10" s="1"/>
  <c r="BH44" i="10"/>
  <c r="AI82" i="10" s="1"/>
  <c r="BH38" i="10"/>
  <c r="BI8" i="10"/>
  <c r="AI15" i="10"/>
  <c r="AI16" i="10" s="1"/>
  <c r="AA15" i="10"/>
  <c r="AA16" i="10" s="1"/>
  <c r="AQ15" i="10"/>
  <c r="AQ16" i="10" s="1"/>
  <c r="AY15" i="10"/>
  <c r="AY16" i="10" s="1"/>
  <c r="AM15" i="10"/>
  <c r="AM16" i="10" s="1"/>
  <c r="AE15" i="10"/>
  <c r="AE16" i="10" s="1"/>
  <c r="AU15" i="10"/>
  <c r="AU16" i="10" s="1"/>
  <c r="AE94"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0" i="10" l="1"/>
  <c r="Y89" i="10"/>
  <c r="T94" i="10" l="1"/>
  <c r="Y94" i="10" s="1"/>
  <c r="AU80" i="10" s="1"/>
  <c r="Q84" i="10" l="1"/>
  <c r="S84" i="10"/>
  <c r="AO89" i="10" l="1"/>
  <c r="AJ94" i="10" s="1"/>
  <c r="AO94" i="10" s="1"/>
  <c r="AZ80" i="10" s="1"/>
  <c r="BE80" i="10" s="1"/>
  <c r="AI84" i="10"/>
  <c r="AG84" i="10"/>
</calcChain>
</file>

<file path=xl/sharedStrings.xml><?xml version="1.0" encoding="utf-8"?>
<sst xmlns="http://schemas.openxmlformats.org/spreadsheetml/2006/main" count="3237" uniqueCount="904">
  <si>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</si>
  <si>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</si>
  <si>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</si>
  <si>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</si>
  <si>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</si>
  <si>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</si>
  <si>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</si>
  <si>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</si>
  <si>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</si>
  <si>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</si>
  <si>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</si>
  <si>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</si>
  <si>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</si>
  <si>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</si>
  <si>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</si>
  <si>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</si>
  <si>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</si>
  <si>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</si>
  <si>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</si>
  <si>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</si>
  <si>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</si>
  <si>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</si>
  <si>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</si>
  <si>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</si>
  <si>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</si>
  <si>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</si>
  <si>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</si>
  <si>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</si>
  <si>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</si>
  <si>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</si>
  <si>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</si>
  <si>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</si>
  <si>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</si>
  <si>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</si>
  <si>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</si>
  <si>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</si>
  <si>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</si>
  <si>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</si>
  <si>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</si>
  <si>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</si>
  <si>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</si>
  <si>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</si>
  <si>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</si>
  <si>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</si>
  <si>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</si>
  <si>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</si>
  <si>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</si>
  <si>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</si>
  <si>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</si>
  <si>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</si>
  <si>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</si>
  <si>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</si>
  <si>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</si>
  <si>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</si>
  <si>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</si>
  <si>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</si>
  <si>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</si>
  <si>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</si>
  <si>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</si>
  <si>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</si>
  <si>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</si>
  <si>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</si>
  <si>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</si>
  <si>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</si>
  <si>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</si>
  <si>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</si>
  <si>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</si>
  <si>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</si>
  <si>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</si>
  <si>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</si>
  <si>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</si>
  <si>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</si>
  <si>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</si>
  <si>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</si>
  <si>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</si>
  <si>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</si>
  <si>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</si>
  <si>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</si>
  <si>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</si>
  <si>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</si>
  <si>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</si>
  <si>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</si>
  <si>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</si>
  <si>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</si>
  <si>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</si>
  <si>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</si>
  <si>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</si>
  <si>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</si>
  <si>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</si>
  <si>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</si>
  <si>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</si>
  <si>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</si>
  <si>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</si>
  <si>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</si>
  <si>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</si>
  <si>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</si>
  <si>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</si>
  <si>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</si>
  <si>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</si>
  <si>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</si>
  <si>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</si>
  <si>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</si>
  <si>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</si>
  <si>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</si>
  <si>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</si>
  <si>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</si>
  <si>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</si>
  <si>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</si>
  <si>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</si>
  <si>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</si>
  <si>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</si>
  <si>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</si>
  <si>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</si>
  <si>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</si>
  <si>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</si>
  <si>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</si>
  <si>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</si>
  <si>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</si>
  <si>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</si>
  <si>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</si>
  <si>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</si>
  <si>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</si>
  <si>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</si>
  <si>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</si>
  <si>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</si>
  <si>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</si>
  <si>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</si>
  <si>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</si>
  <si>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</si>
  <si>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</si>
  <si>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</si>
  <si>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</si>
  <si>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</si>
  <si>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</si>
  <si>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</si>
  <si>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</si>
  <si>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</si>
  <si>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</si>
  <si>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</si>
  <si>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</si>
  <si>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</si>
  <si>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</si>
  <si>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</si>
  <si>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</si>
  <si>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</si>
  <si>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</si>
  <si>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</si>
  <si>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</si>
  <si>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</si>
  <si>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</si>
  <si>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</si>
  <si>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</si>
  <si>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</si>
  <si>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</si>
  <si>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</si>
  <si>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</si>
  <si>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</si>
  <si>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</si>
  <si>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</si>
  <si>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</si>
  <si>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</si>
  <si>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</si>
  <si>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</si>
  <si>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</si>
  <si>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</si>
  <si>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</si>
  <si>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</si>
  <si>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</si>
  <si>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</si>
  <si>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</si>
  <si>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</si>
  <si>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</si>
  <si>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</si>
  <si>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</si>
  <si>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</si>
  <si>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</si>
  <si>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</si>
  <si>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</si>
  <si>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</si>
  <si>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</si>
  <si>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</si>
  <si>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</si>
  <si>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</si>
  <si>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</si>
  <si>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</si>
  <si>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</si>
  <si>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</si>
  <si>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</si>
  <si>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</si>
  <si>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</si>
  <si>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</si>
  <si>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</si>
  <si>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</si>
  <si>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</si>
  <si>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</si>
  <si>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</si>
  <si>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</si>
  <si>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</si>
  <si>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</si>
  <si>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</si>
  <si>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</si>
  <si>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</si>
  <si>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</si>
  <si>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</si>
  <si>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</si>
  <si>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</si>
  <si>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</si>
  <si>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</si>
  <si>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</si>
  <si>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</si>
  <si>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</si>
  <si>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</si>
  <si>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</si>
  <si>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</si>
  <si>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</si>
  <si>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</si>
  <si>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</si>
  <si>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</si>
  <si>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</si>
  <si>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</si>
  <si>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</si>
  <si>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</si>
  <si>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</si>
  <si>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</si>
  <si>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</si>
  <si>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</si>
  <si>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</si>
  <si>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</si>
  <si>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</si>
  <si>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</si>
  <si>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</si>
  <si>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</si>
  <si>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</si>
  <si>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</si>
  <si>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</si>
  <si>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</si>
  <si>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</si>
  <si>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</si>
  <si>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</si>
  <si>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</si>
  <si>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</si>
  <si>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</si>
  <si>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</si>
  <si>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</si>
  <si>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</si>
  <si>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</si>
  <si>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</si>
  <si>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</si>
  <si>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</si>
  <si>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</si>
  <si>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</si>
  <si>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</si>
  <si>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</si>
  <si>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</si>
  <si>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</si>
  <si>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</si>
  <si>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</si>
  <si>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</si>
  <si>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</si>
  <si>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</si>
  <si>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</si>
  <si>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</si>
  <si>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</si>
  <si>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</si>
  <si>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</si>
  <si>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</si>
  <si>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</si>
  <si>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</si>
  <si>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</si>
  <si>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</si>
  <si>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</si>
  <si>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</si>
  <si>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</si>
  <si>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</si>
  <si>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</si>
  <si>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</si>
  <si>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</si>
  <si>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</si>
  <si>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</si>
  <si>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</si>
  <si>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</si>
  <si>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</si>
  <si>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</si>
  <si>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</si>
  <si>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</si>
  <si>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</si>
  <si>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</si>
  <si>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</si>
  <si>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</si>
  <si>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</si>
  <si>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</si>
  <si>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</si>
  <si>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</si>
  <si>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</si>
  <si>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</si>
  <si>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</si>
  <si>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</si>
  <si>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</si>
  <si>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</si>
  <si>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</si>
  <si>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</si>
  <si>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</si>
  <si>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</si>
  <si>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</si>
  <si>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</si>
  <si>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</si>
  <si>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</si>
  <si>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</si>
  <si>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</si>
  <si>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</si>
  <si>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</si>
  <si>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</si>
  <si>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</si>
  <si>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</si>
  <si>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</si>
  <si>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</si>
  <si>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</si>
  <si>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</si>
  <si>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</si>
  <si>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</si>
  <si>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</si>
  <si>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</si>
  <si>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</si>
  <si>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　既存資料の添付可</t>
    <rPh sb="2" eb="4">
      <t>キゾン</t>
    </rPh>
    <rPh sb="4" eb="6">
      <t>シリョウ</t>
    </rPh>
    <rPh sb="7" eb="9">
      <t>テンプ</t>
    </rPh>
    <rPh sb="9" eb="10">
      <t>カ</t>
    </rPh>
    <phoneticPr fontId="3"/>
  </si>
  <si>
    <t xml:space="preserve"> ２　その他、他の施設の参考となるような先進的取組</t>
    <rPh sb="5" eb="6">
      <t>タ</t>
    </rPh>
    <rPh sb="7" eb="8">
      <t>タ</t>
    </rPh>
    <rPh sb="9" eb="11">
      <t>シセツ</t>
    </rPh>
    <rPh sb="12" eb="14">
      <t>サンコウ</t>
    </rPh>
    <rPh sb="20" eb="23">
      <t>センシンテキ</t>
    </rPh>
    <rPh sb="23" eb="25">
      <t>トリクミ</t>
    </rPh>
    <phoneticPr fontId="3"/>
  </si>
  <si>
    <t xml:space="preserve"> １「高齢者虐待防止」「身体拘束廃止」に向けて積極的に取り組んでいる工夫や事例等</t>
    <phoneticPr fontId="3"/>
  </si>
  <si>
    <t>　</t>
    <phoneticPr fontId="3"/>
  </si>
  <si>
    <t>１　先進的な取組等</t>
    <rPh sb="2" eb="5">
      <t>センシンテキ</t>
    </rPh>
    <rPh sb="6" eb="8">
      <t>トリクミ</t>
    </rPh>
    <rPh sb="8" eb="9">
      <t>トウ</t>
    </rPh>
    <phoneticPr fontId="3"/>
  </si>
  <si>
    <r>
      <t>注３　(C)は、</t>
    </r>
    <r>
      <rPr>
        <u/>
        <sz val="9"/>
        <rFont val="ＭＳ ゴシック"/>
        <family val="3"/>
        <charset val="128"/>
      </rPr>
      <t>実施指導実施月の前々月末</t>
    </r>
    <r>
      <rPr>
        <sz val="9"/>
        <rFont val="ＭＳ ゴシック"/>
        <family val="3"/>
        <charset val="128"/>
      </rPr>
      <t>時点で実施している身体拘束の内訳について記載してください。１人の方
　　について</t>
    </r>
    <r>
      <rPr>
        <u/>
        <sz val="9"/>
        <rFont val="ＭＳ ゴシック"/>
        <family val="3"/>
        <charset val="128"/>
      </rPr>
      <t>複数の身体拘束を行っている場合</t>
    </r>
    <r>
      <rPr>
        <sz val="9"/>
        <rFont val="ＭＳ ゴシック"/>
        <family val="3"/>
        <charset val="128"/>
      </rPr>
      <t>は、</t>
    </r>
    <r>
      <rPr>
        <u/>
        <sz val="9"/>
        <rFont val="ＭＳ ゴシック"/>
        <family val="3"/>
        <charset val="128"/>
      </rPr>
      <t>それぞれの項目についてカウント</t>
    </r>
    <r>
      <rPr>
        <sz val="9"/>
        <rFont val="ＭＳ ゴシック"/>
        <family val="3"/>
        <charset val="128"/>
      </rPr>
      <t>してください。</t>
    </r>
    <phoneticPr fontId="3"/>
  </si>
  <si>
    <r>
      <t>注２　(B)は、</t>
    </r>
    <r>
      <rPr>
        <u/>
        <sz val="9"/>
        <rFont val="ＭＳ ゴシック"/>
        <family val="3"/>
        <charset val="128"/>
      </rPr>
      <t>実施指導実施月の前々月末</t>
    </r>
    <r>
      <rPr>
        <sz val="9"/>
        <rFont val="ＭＳ ゴシック"/>
        <family val="3"/>
        <charset val="128"/>
      </rPr>
      <t>（例：28年6月に実施する実地指導であれば、28年4月30日現在）の状況を
　　記入してください。なお、「実人数」の考え方は、注１と同じです。</t>
    </r>
    <phoneticPr fontId="3"/>
  </si>
  <si>
    <r>
      <t>注１　(A)は、</t>
    </r>
    <r>
      <rPr>
        <u/>
        <sz val="9"/>
        <rFont val="ＭＳ ゴシック"/>
        <family val="3"/>
        <charset val="128"/>
      </rPr>
      <t>実地指導実施月の前々月末の１年前</t>
    </r>
    <r>
      <rPr>
        <sz val="9"/>
        <rFont val="ＭＳ ゴシック"/>
        <family val="3"/>
        <charset val="128"/>
      </rPr>
      <t>(例：28年6月に実施する実地指導であれば、27年4月30日現在)の
　　状況について記入してください。実人数については、</t>
    </r>
    <r>
      <rPr>
        <u/>
        <sz val="9"/>
        <rFont val="ＭＳ ゴシック"/>
        <family val="3"/>
        <charset val="128"/>
      </rPr>
      <t>１人の方に複数の身体拘束を行っている場合も１人</t>
    </r>
    <r>
      <rPr>
        <sz val="9"/>
        <rFont val="ＭＳ ゴシック"/>
        <family val="3"/>
        <charset val="128"/>
      </rPr>
      <t>として
　　</t>
    </r>
    <r>
      <rPr>
        <sz val="9"/>
        <rFont val="ＭＳ ゴシック"/>
        <family val="3"/>
        <charset val="128"/>
      </rPr>
      <t>カウントしてください。</t>
    </r>
    <rPh sb="93" eb="95">
      <t>シンタイ</t>
    </rPh>
    <rPh sb="95" eb="97">
      <t>コウソク</t>
    </rPh>
    <rPh sb="107" eb="108">
      <t>ニン</t>
    </rPh>
    <phoneticPr fontId="3"/>
  </si>
  <si>
    <t>　５．増加した</t>
    <rPh sb="3" eb="5">
      <t>ゾウカ</t>
    </rPh>
    <phoneticPr fontId="3"/>
  </si>
  <si>
    <t>　４．変わらない</t>
    <rPh sb="3" eb="4">
      <t>カ</t>
    </rPh>
    <phoneticPr fontId="3"/>
  </si>
  <si>
    <t>　３．減少した</t>
    <rPh sb="3" eb="5">
      <t>ゲンショウ</t>
    </rPh>
    <phoneticPr fontId="3"/>
  </si>
  <si>
    <t>　２．すべて廃止（昨年は身体拘束があったが、現在はない場合）</t>
    <rPh sb="6" eb="8">
      <t>ハイシ</t>
    </rPh>
    <rPh sb="9" eb="11">
      <t>サクネン</t>
    </rPh>
    <rPh sb="12" eb="14">
      <t>シンタイ</t>
    </rPh>
    <rPh sb="14" eb="16">
      <t>コウソク</t>
    </rPh>
    <rPh sb="22" eb="24">
      <t>ゲンザイ</t>
    </rPh>
    <rPh sb="27" eb="29">
      <t>バアイ</t>
    </rPh>
    <phoneticPr fontId="31"/>
  </si>
  <si>
    <t>　１．昨年・今年とも身体拘束なし</t>
    <rPh sb="3" eb="5">
      <t>サクネン</t>
    </rPh>
    <rPh sb="6" eb="8">
      <t>コトシ</t>
    </rPh>
    <rPh sb="10" eb="12">
      <t>シンタイ</t>
    </rPh>
    <rPh sb="12" eb="14">
      <t>コウソク</t>
    </rPh>
    <phoneticPr fontId="3"/>
  </si>
  <si>
    <t>　昨年と比べて状況の変化があったか。（該当する項目の番号に○をしてください。）</t>
    <rPh sb="1" eb="3">
      <t>サクネン</t>
    </rPh>
    <rPh sb="4" eb="5">
      <t>クラ</t>
    </rPh>
    <rPh sb="7" eb="9">
      <t>ジョウキョウ</t>
    </rPh>
    <rPh sb="10" eb="12">
      <t>ヘンカ</t>
    </rPh>
    <rPh sb="19" eb="21">
      <t>ガイトウ</t>
    </rPh>
    <rPh sb="23" eb="25">
      <t>コウモク</t>
    </rPh>
    <rPh sb="26" eb="28">
      <t>バンゴウ</t>
    </rPh>
    <phoneticPr fontId="3"/>
  </si>
  <si>
    <t>⑪ 自分の意志で開けることができない居室等に隔離する。</t>
    <phoneticPr fontId="3"/>
  </si>
  <si>
    <t>⑩ 行動を落ち着かせるために、向精神薬を過剰に服用させる。</t>
    <phoneticPr fontId="3"/>
  </si>
  <si>
    <t>⑨ 他人への迷惑行為を防ぐために、ベッドなどに体幹や四肢をひも等で縛る。</t>
    <phoneticPr fontId="3"/>
  </si>
  <si>
    <t>⑧ 脱衣やおむつはずしを制限するために、介護衣（つなぎ服）を着せる。</t>
    <rPh sb="27" eb="28">
      <t>フク</t>
    </rPh>
    <phoneticPr fontId="3"/>
  </si>
  <si>
    <t>⑦ 立ち上がる能力のある人の立ち上がりを妨げるようないすを使用する。</t>
    <phoneticPr fontId="3"/>
  </si>
  <si>
    <t>⑥ 車いすやいすからずり落ちたり、立ち上がったりしないように、Ｙ字型拘束帯
　や腰ベルト、車いすテーブルをつける。</t>
    <phoneticPr fontId="3"/>
  </si>
  <si>
    <t>⑤ 点滴・経管栄養等のチューブを抜かないように、または皮膚をかきむしらない
　ように、手指の機能を制限するミトン型の手袋等をつける。</t>
    <phoneticPr fontId="3"/>
  </si>
  <si>
    <t>④ 点滴・経管栄養等のチューブを抜かないように、四肢をひも等で縛る。</t>
    <phoneticPr fontId="3"/>
  </si>
  <si>
    <t>③ 自分で降りられないように、ベッドを柵（サイドレール）で囲む。</t>
    <phoneticPr fontId="3"/>
  </si>
  <si>
    <t>② 転落しないように、ベッドに体幹や四肢をひも等で縛る。</t>
    <phoneticPr fontId="3"/>
  </si>
  <si>
    <t>① 徘徊しないように、車いすやいす、ベッドに体幹や四肢をひも等で縛る。</t>
    <phoneticPr fontId="3"/>
  </si>
  <si>
    <t>左記のうち認知症の方の件数</t>
    <rPh sb="0" eb="2">
      <t>サキ</t>
    </rPh>
    <rPh sb="5" eb="8">
      <t>ニンチショウ</t>
    </rPh>
    <rPh sb="9" eb="10">
      <t>カタ</t>
    </rPh>
    <rPh sb="11" eb="13">
      <t>ケンスウ</t>
    </rPh>
    <phoneticPr fontId="3"/>
  </si>
  <si>
    <t>件  数</t>
    <rPh sb="0" eb="1">
      <t>ケン</t>
    </rPh>
    <rPh sb="3" eb="4">
      <t>カズ</t>
    </rPh>
    <phoneticPr fontId="3"/>
  </si>
  <si>
    <t>（Ｃ）　　　　年　　　月末（(Ｂ)と同日）時点の内訳　（注３）</t>
    <rPh sb="7" eb="8">
      <t>ネン</t>
    </rPh>
    <rPh sb="11" eb="13">
      <t>ゲツマツ</t>
    </rPh>
    <rPh sb="18" eb="20">
      <t>ドウジツ</t>
    </rPh>
    <rPh sb="21" eb="23">
      <t>ジテン</t>
    </rPh>
    <rPh sb="24" eb="26">
      <t>ウチワケ</t>
    </rPh>
    <rPh sb="28" eb="29">
      <t>チュウ</t>
    </rPh>
    <phoneticPr fontId="3"/>
  </si>
  <si>
    <t>左記のうち認知症の方を再掲</t>
    <rPh sb="5" eb="8">
      <t>ニンチショウ</t>
    </rPh>
    <phoneticPr fontId="3"/>
  </si>
  <si>
    <t>身体拘束を実施した実人員</t>
    <rPh sb="0" eb="2">
      <t>シンタイ</t>
    </rPh>
    <rPh sb="2" eb="4">
      <t>コウソク</t>
    </rPh>
    <rPh sb="5" eb="7">
      <t>ジッシ</t>
    </rPh>
    <rPh sb="9" eb="12">
      <t>ジツジンイン</t>
    </rPh>
    <phoneticPr fontId="3"/>
  </si>
  <si>
    <t>（Ｂ）　　　年　　月末（（Ａ）の１年後）時点　（注２）</t>
    <rPh sb="6" eb="7">
      <t>ネン</t>
    </rPh>
    <rPh sb="9" eb="10">
      <t>ガツ</t>
    </rPh>
    <rPh sb="10" eb="11">
      <t>マツ</t>
    </rPh>
    <rPh sb="17" eb="19">
      <t>ネンゴ</t>
    </rPh>
    <rPh sb="20" eb="22">
      <t>ジテン</t>
    </rPh>
    <rPh sb="24" eb="25">
      <t>チュウ</t>
    </rPh>
    <phoneticPr fontId="3"/>
  </si>
  <si>
    <t>（Ａ）　　　　年　　月末時点　　（注１）</t>
    <rPh sb="7" eb="8">
      <t>ネン</t>
    </rPh>
    <rPh sb="10" eb="11">
      <t>ガツ</t>
    </rPh>
    <rPh sb="11" eb="12">
      <t>マツ</t>
    </rPh>
    <rPh sb="12" eb="14">
      <t>ジテン</t>
    </rPh>
    <rPh sb="17" eb="18">
      <t>チュウ</t>
    </rPh>
    <phoneticPr fontId="3"/>
  </si>
  <si>
    <t>(※)「緊急やむを得ない場合において身体的拘束等を行ったときは、その態様及び時間、その際の入所者の心身の状況並びに緊急やむを得ない理由を記録しなければならない。」</t>
    <phoneticPr fontId="3"/>
  </si>
  <si>
    <t>有　・　無</t>
  </si>
  <si>
    <t>家族への説明及び文書による同意</t>
    <rPh sb="0" eb="2">
      <t>カゾク</t>
    </rPh>
    <rPh sb="4" eb="6">
      <t>セツメイ</t>
    </rPh>
    <rPh sb="6" eb="7">
      <t>オヨ</t>
    </rPh>
    <rPh sb="8" eb="10">
      <t>ブンショ</t>
    </rPh>
    <rPh sb="13" eb="15">
      <t>ドウイ</t>
    </rPh>
    <phoneticPr fontId="3"/>
  </si>
  <si>
    <t>有　・　無</t>
    <rPh sb="0" eb="1">
      <t>ア</t>
    </rPh>
    <rPh sb="4" eb="5">
      <t>ナ</t>
    </rPh>
    <phoneticPr fontId="3"/>
  </si>
  <si>
    <t>指定基準(※)に則った形での拘束に係る記録作成</t>
    <rPh sb="0" eb="2">
      <t>シテイ</t>
    </rPh>
    <rPh sb="2" eb="4">
      <t>キジュン</t>
    </rPh>
    <rPh sb="8" eb="9">
      <t>ノット</t>
    </rPh>
    <rPh sb="11" eb="12">
      <t>カタチ</t>
    </rPh>
    <rPh sb="14" eb="16">
      <t>コウソク</t>
    </rPh>
    <rPh sb="17" eb="18">
      <t>カカ</t>
    </rPh>
    <rPh sb="19" eb="21">
      <t>キロク</t>
    </rPh>
    <rPh sb="21" eb="23">
      <t>サクセイ</t>
    </rPh>
    <phoneticPr fontId="3"/>
  </si>
  <si>
    <t>身体拘束の実施又は解除に係るカンファレンス結果の記録作成</t>
    <rPh sb="0" eb="2">
      <t>シンタイ</t>
    </rPh>
    <rPh sb="2" eb="4">
      <t>コウソク</t>
    </rPh>
    <rPh sb="5" eb="7">
      <t>ジッシ</t>
    </rPh>
    <rPh sb="7" eb="8">
      <t>マタ</t>
    </rPh>
    <rPh sb="9" eb="11">
      <t>カイジョ</t>
    </rPh>
    <rPh sb="12" eb="13">
      <t>カカ</t>
    </rPh>
    <rPh sb="21" eb="23">
      <t>ケッカ</t>
    </rPh>
    <rPh sb="24" eb="26">
      <t>キロク</t>
    </rPh>
    <rPh sb="26" eb="28">
      <t>サクセイ</t>
    </rPh>
    <phoneticPr fontId="3"/>
  </si>
  <si>
    <t>身体拘束実施手順の策定</t>
    <rPh sb="0" eb="2">
      <t>シンタイ</t>
    </rPh>
    <rPh sb="2" eb="4">
      <t>コウソク</t>
    </rPh>
    <rPh sb="4" eb="6">
      <t>ジッシ</t>
    </rPh>
    <rPh sb="6" eb="8">
      <t>テジュン</t>
    </rPh>
    <rPh sb="9" eb="11">
      <t>サクテイ</t>
    </rPh>
    <phoneticPr fontId="3"/>
  </si>
  <si>
    <t>施設内の身体拘束に関する研修実施</t>
    <rPh sb="0" eb="3">
      <t>シセツナイ</t>
    </rPh>
    <rPh sb="4" eb="6">
      <t>シンタイ</t>
    </rPh>
    <rPh sb="6" eb="8">
      <t>コウソク</t>
    </rPh>
    <rPh sb="9" eb="10">
      <t>カン</t>
    </rPh>
    <rPh sb="12" eb="14">
      <t>ケンシュウ</t>
    </rPh>
    <rPh sb="14" eb="16">
      <t>ジッシ</t>
    </rPh>
    <phoneticPr fontId="3"/>
  </si>
  <si>
    <t>身体拘束廃止に係る方針の策定</t>
    <rPh sb="0" eb="2">
      <t>シンタイ</t>
    </rPh>
    <rPh sb="2" eb="4">
      <t>コウソク</t>
    </rPh>
    <rPh sb="4" eb="6">
      <t>ハイシ</t>
    </rPh>
    <rPh sb="7" eb="8">
      <t>カカ</t>
    </rPh>
    <rPh sb="9" eb="11">
      <t>ホウシン</t>
    </rPh>
    <rPh sb="12" eb="14">
      <t>サクテイ</t>
    </rPh>
    <phoneticPr fontId="3"/>
  </si>
  <si>
    <t>月・週　　　　回</t>
    <phoneticPr fontId="3"/>
  </si>
  <si>
    <t>左記が有の場合、開催状況</t>
    <rPh sb="0" eb="2">
      <t>サキ</t>
    </rPh>
    <rPh sb="3" eb="4">
      <t>ア</t>
    </rPh>
    <rPh sb="5" eb="7">
      <t>バアイ</t>
    </rPh>
    <rPh sb="8" eb="10">
      <t>カイサイ</t>
    </rPh>
    <rPh sb="10" eb="12">
      <t>ジョウキョウ</t>
    </rPh>
    <phoneticPr fontId="3"/>
  </si>
  <si>
    <t>身体的拘束等適正化検討委員会の設置</t>
    <rPh sb="0" eb="3">
      <t>シンタイテキ</t>
    </rPh>
    <rPh sb="3" eb="5">
      <t>コウソク</t>
    </rPh>
    <rPh sb="5" eb="6">
      <t>トウ</t>
    </rPh>
    <rPh sb="6" eb="9">
      <t>テキセイカ</t>
    </rPh>
    <rPh sb="9" eb="11">
      <t>ケントウ</t>
    </rPh>
    <rPh sb="11" eb="14">
      <t>イインカイ</t>
    </rPh>
    <rPh sb="15" eb="17">
      <t>セッチ</t>
    </rPh>
    <phoneticPr fontId="3"/>
  </si>
  <si>
    <t>（８）身体拘束ゼロへの取組</t>
    <rPh sb="3" eb="5">
      <t>シンタイ</t>
    </rPh>
    <rPh sb="5" eb="7">
      <t>コウソク</t>
    </rPh>
    <rPh sb="11" eb="12">
      <t>ト</t>
    </rPh>
    <rPh sb="12" eb="13">
      <t>ク</t>
    </rPh>
    <phoneticPr fontId="3"/>
  </si>
  <si>
    <t xml:space="preserve">            </t>
    <phoneticPr fontId="3"/>
  </si>
  <si>
    <t>注１　「発症の場所」欄には、施設、病院等を記載してください。　</t>
    <rPh sb="0" eb="1">
      <t>チュウ</t>
    </rPh>
    <rPh sb="4" eb="6">
      <t>ハッショウ</t>
    </rPh>
    <rPh sb="7" eb="9">
      <t>バショ</t>
    </rPh>
    <rPh sb="10" eb="11">
      <t>ラン</t>
    </rPh>
    <rPh sb="14" eb="16">
      <t>シセツ</t>
    </rPh>
    <rPh sb="17" eb="19">
      <t>ビ</t>
    </rPh>
    <rPh sb="19" eb="20">
      <t>トウ</t>
    </rPh>
    <rPh sb="21" eb="23">
      <t>キサイ</t>
    </rPh>
    <phoneticPr fontId="3"/>
  </si>
  <si>
    <t>発　症　の　場　所</t>
    <rPh sb="0" eb="3">
      <t>ハッショウ</t>
    </rPh>
    <rPh sb="6" eb="9">
      <t>バショ</t>
    </rPh>
    <phoneticPr fontId="3"/>
  </si>
  <si>
    <t>発症年月日</t>
    <rPh sb="0" eb="2">
      <t>ハッショウ</t>
    </rPh>
    <rPh sb="2" eb="5">
      <t>ネンガッピ</t>
    </rPh>
    <phoneticPr fontId="3"/>
  </si>
  <si>
    <t>入所年月日</t>
    <rPh sb="0" eb="2">
      <t>ニュウショ</t>
    </rPh>
    <rPh sb="2" eb="5">
      <t>ネンガッピ</t>
    </rPh>
    <phoneticPr fontId="3"/>
  </si>
  <si>
    <t>年　齢</t>
    <rPh sb="0" eb="3">
      <t>ネンレイ</t>
    </rPh>
    <phoneticPr fontId="3"/>
  </si>
  <si>
    <t>氏　　　名
※実名ではなく、Ａ等の仮名としてください</t>
    <rPh sb="0" eb="1">
      <t>シ</t>
    </rPh>
    <rPh sb="4" eb="5">
      <t>ナ</t>
    </rPh>
    <rPh sb="7" eb="9">
      <t>ジツメイ</t>
    </rPh>
    <rPh sb="15" eb="16">
      <t>トウ</t>
    </rPh>
    <rPh sb="17" eb="19">
      <t>カメイ</t>
    </rPh>
    <phoneticPr fontId="3"/>
  </si>
  <si>
    <t>◎褥瘡を有する者がいる場合は、以下の項目で資料を作成してください。</t>
    <rPh sb="1" eb="3">
      <t>ジョクソウ</t>
    </rPh>
    <rPh sb="4" eb="5">
      <t>ユウ</t>
    </rPh>
    <rPh sb="7" eb="8">
      <t>モノ</t>
    </rPh>
    <rPh sb="11" eb="13">
      <t>バアイ</t>
    </rPh>
    <rPh sb="15" eb="17">
      <t>イカ</t>
    </rPh>
    <rPh sb="18" eb="20">
      <t>コウモク</t>
    </rPh>
    <rPh sb="21" eb="23">
      <t>シリョウ</t>
    </rPh>
    <rPh sb="24" eb="26">
      <t>サクセイ</t>
    </rPh>
    <phoneticPr fontId="3"/>
  </si>
  <si>
    <r>
      <t>（７）入所者の褥瘡を有する者の状況</t>
    </r>
    <r>
      <rPr>
        <sz val="8"/>
        <rFont val="ＭＳ ゴシック"/>
        <family val="3"/>
        <charset val="128"/>
      </rPr>
      <t>　</t>
    </r>
    <rPh sb="3" eb="6">
      <t>ニュウショシャ</t>
    </rPh>
    <rPh sb="7" eb="9">
      <t>ジョクソウ</t>
    </rPh>
    <rPh sb="10" eb="11">
      <t>ユウ</t>
    </rPh>
    <rPh sb="13" eb="14">
      <t>モノ</t>
    </rPh>
    <rPh sb="15" eb="17">
      <t>ジョウキョウ</t>
    </rPh>
    <phoneticPr fontId="3"/>
  </si>
  <si>
    <t>注　虐待発見時の通報先については、関係市町村に確認の上、「○○町介護保険課」「○○市地域包括支援センター」などと記載してください。</t>
    <rPh sb="0" eb="1">
      <t>チュウ</t>
    </rPh>
    <rPh sb="2" eb="4">
      <t>ギャクタイ</t>
    </rPh>
    <rPh sb="4" eb="7">
      <t>ハッケンジ</t>
    </rPh>
    <rPh sb="8" eb="10">
      <t>ツウホウ</t>
    </rPh>
    <rPh sb="10" eb="11">
      <t>サキ</t>
    </rPh>
    <rPh sb="17" eb="19">
      <t>カンケイ</t>
    </rPh>
    <rPh sb="19" eb="20">
      <t>シ</t>
    </rPh>
    <rPh sb="20" eb="21">
      <t>マチ</t>
    </rPh>
    <rPh sb="21" eb="22">
      <t>ムラ</t>
    </rPh>
    <rPh sb="23" eb="25">
      <t>カクニン</t>
    </rPh>
    <rPh sb="26" eb="27">
      <t>ウエ</t>
    </rPh>
    <rPh sb="31" eb="32">
      <t>チョウ</t>
    </rPh>
    <rPh sb="32" eb="34">
      <t>カイゴ</t>
    </rPh>
    <rPh sb="34" eb="36">
      <t>ホケン</t>
    </rPh>
    <rPh sb="36" eb="37">
      <t>カ</t>
    </rPh>
    <rPh sb="41" eb="42">
      <t>シ</t>
    </rPh>
    <rPh sb="42" eb="44">
      <t>チイキ</t>
    </rPh>
    <rPh sb="44" eb="46">
      <t>ホウカツ</t>
    </rPh>
    <rPh sb="46" eb="48">
      <t>シエン</t>
    </rPh>
    <rPh sb="56" eb="58">
      <t>キサイ</t>
    </rPh>
    <phoneticPr fontId="3"/>
  </si>
  <si>
    <t>虐待発見時の通報先の把握</t>
    <rPh sb="0" eb="2">
      <t>ギャクタイ</t>
    </rPh>
    <rPh sb="2" eb="5">
      <t>ハッケンジ</t>
    </rPh>
    <rPh sb="6" eb="8">
      <t>ツウホウ</t>
    </rPh>
    <rPh sb="8" eb="9">
      <t>サキ</t>
    </rPh>
    <rPh sb="10" eb="12">
      <t>ハアク</t>
    </rPh>
    <phoneticPr fontId="3"/>
  </si>
  <si>
    <t>□高齢者虐待防止法の概要　□介護技術の向上　□人権意識の啓発
□その他（　　　　　　　　　　　　　　　　　　　　　　　　）</t>
    <rPh sb="1" eb="4">
      <t>コウレイシャ</t>
    </rPh>
    <rPh sb="4" eb="6">
      <t>ギャクタイ</t>
    </rPh>
    <rPh sb="6" eb="9">
      <t>ボウシホウ</t>
    </rPh>
    <rPh sb="10" eb="12">
      <t>ガイヨウ</t>
    </rPh>
    <rPh sb="14" eb="16">
      <t>カイゴ</t>
    </rPh>
    <rPh sb="16" eb="18">
      <t>ギジュツ</t>
    </rPh>
    <rPh sb="19" eb="21">
      <t>コウジョウ</t>
    </rPh>
    <rPh sb="23" eb="25">
      <t>ジンケン</t>
    </rPh>
    <rPh sb="25" eb="27">
      <t>イシキ</t>
    </rPh>
    <rPh sb="28" eb="30">
      <t>ケイハツ</t>
    </rPh>
    <rPh sb="34" eb="35">
      <t>タ</t>
    </rPh>
    <phoneticPr fontId="3"/>
  </si>
  <si>
    <t>研　修　内　容</t>
    <rPh sb="0" eb="1">
      <t>ケン</t>
    </rPh>
    <rPh sb="2" eb="3">
      <t>オサム</t>
    </rPh>
    <rPh sb="4" eb="5">
      <t>ナイ</t>
    </rPh>
    <rPh sb="6" eb="7">
      <t>カタチ</t>
    </rPh>
    <phoneticPr fontId="3"/>
  </si>
  <si>
    <t>回</t>
    <rPh sb="0" eb="1">
      <t>カイ</t>
    </rPh>
    <phoneticPr fontId="3"/>
  </si>
  <si>
    <t>当年度</t>
    <rPh sb="0" eb="1">
      <t>トウ</t>
    </rPh>
    <rPh sb="1" eb="3">
      <t>ネンド</t>
    </rPh>
    <phoneticPr fontId="3"/>
  </si>
  <si>
    <t>前年度</t>
    <rPh sb="0" eb="1">
      <t>マエ</t>
    </rPh>
    <rPh sb="1" eb="3">
      <t>ネンド</t>
    </rPh>
    <phoneticPr fontId="3"/>
  </si>
  <si>
    <t>高齢者虐待防止に係る職員研修の実施状況</t>
    <rPh sb="0" eb="3">
      <t>コウレイシャ</t>
    </rPh>
    <rPh sb="3" eb="5">
      <t>ギャクタイ</t>
    </rPh>
    <rPh sb="5" eb="7">
      <t>ボウシ</t>
    </rPh>
    <rPh sb="8" eb="9">
      <t>カカ</t>
    </rPh>
    <rPh sb="10" eb="12">
      <t>ショクイン</t>
    </rPh>
    <rPh sb="12" eb="14">
      <t>ケンシュウ</t>
    </rPh>
    <rPh sb="15" eb="17">
      <t>ジッシ</t>
    </rPh>
    <rPh sb="17" eb="19">
      <t>ジョウキョウ</t>
    </rPh>
    <phoneticPr fontId="3"/>
  </si>
  <si>
    <t>（６）高齢者虐待防止対策の状況</t>
    <rPh sb="3" eb="5">
      <t>コウレイ</t>
    </rPh>
    <rPh sb="5" eb="6">
      <t>シャ</t>
    </rPh>
    <rPh sb="6" eb="8">
      <t>ギャクタイ</t>
    </rPh>
    <rPh sb="8" eb="10">
      <t>ボウシ</t>
    </rPh>
    <rPh sb="10" eb="12">
      <t>タイサク</t>
    </rPh>
    <phoneticPr fontId="3"/>
  </si>
  <si>
    <t>（定員超過理由）</t>
    <rPh sb="1" eb="3">
      <t>テイイン</t>
    </rPh>
    <rPh sb="3" eb="5">
      <t>チョウカ</t>
    </rPh>
    <rPh sb="5" eb="7">
      <t>リユウ</t>
    </rPh>
    <phoneticPr fontId="3"/>
  </si>
  <si>
    <t>注３　月平均の利用者数が定員を超過した場合はその理由を記入してください</t>
    <phoneticPr fontId="3"/>
  </si>
  <si>
    <t>　</t>
    <phoneticPr fontId="3"/>
  </si>
  <si>
    <t>人</t>
    <rPh sb="0" eb="1">
      <t>ニン</t>
    </rPh>
    <phoneticPr fontId="3"/>
  </si>
  <si>
    <t>各月の利用者の平均値</t>
    <rPh sb="3" eb="5">
      <t>リヨウ</t>
    </rPh>
    <rPh sb="5" eb="6">
      <t>シャ</t>
    </rPh>
    <phoneticPr fontId="3"/>
  </si>
  <si>
    <t>日</t>
    <rPh sb="0" eb="1">
      <t>ヒ</t>
    </rPh>
    <phoneticPr fontId="3"/>
  </si>
  <si>
    <t>日数</t>
    <rPh sb="0" eb="2">
      <t>ニッスウ</t>
    </rPh>
    <phoneticPr fontId="3"/>
  </si>
  <si>
    <t>延べ利用者数</t>
    <rPh sb="0" eb="1">
      <t>ノ</t>
    </rPh>
    <rPh sb="2" eb="5">
      <t>リヨウシャ</t>
    </rPh>
    <rPh sb="5" eb="6">
      <t>スウ</t>
    </rPh>
    <phoneticPr fontId="3"/>
  </si>
  <si>
    <t>月</t>
    <rPh sb="0" eb="1">
      <t>ゲツ</t>
    </rPh>
    <phoneticPr fontId="3"/>
  </si>
  <si>
    <t>　　２　入院中の空きベッド利用者も含めてください。</t>
    <phoneticPr fontId="3"/>
  </si>
  <si>
    <t>注１　前記(4)の注記を参照してください。</t>
    <phoneticPr fontId="3"/>
  </si>
  <si>
    <t>過去1年間に介護予防短期入所生活介護の提供実績がある場合、右欄に○を付ける。</t>
    <rPh sb="0" eb="2">
      <t>カコ</t>
    </rPh>
    <rPh sb="3" eb="5">
      <t>ネンカン</t>
    </rPh>
    <rPh sb="6" eb="8">
      <t>カイゴ</t>
    </rPh>
    <rPh sb="8" eb="10">
      <t>ヨボウ</t>
    </rPh>
    <rPh sb="10" eb="12">
      <t>タンキ</t>
    </rPh>
    <rPh sb="12" eb="14">
      <t>ニュウショ</t>
    </rPh>
    <rPh sb="14" eb="16">
      <t>セイカツ</t>
    </rPh>
    <rPh sb="16" eb="18">
      <t>カイゴ</t>
    </rPh>
    <rPh sb="19" eb="21">
      <t>テイキョウ</t>
    </rPh>
    <rPh sb="21" eb="23">
      <t>ジッセキ</t>
    </rPh>
    <rPh sb="26" eb="28">
      <t>バアイ</t>
    </rPh>
    <rPh sb="29" eb="30">
      <t>ミギ</t>
    </rPh>
    <rPh sb="30" eb="31">
      <t>ラン</t>
    </rPh>
    <rPh sb="34" eb="35">
      <t>ツ</t>
    </rPh>
    <phoneticPr fontId="3"/>
  </si>
  <si>
    <t>． 　人</t>
    <rPh sb="3" eb="4">
      <t>ヒト</t>
    </rPh>
    <phoneticPr fontId="3"/>
  </si>
  <si>
    <t>　　前年度の利用者の平均値</t>
    <rPh sb="2" eb="3">
      <t>マエ</t>
    </rPh>
    <rPh sb="3" eb="4">
      <t>ネン</t>
    </rPh>
    <rPh sb="4" eb="5">
      <t>ド</t>
    </rPh>
    <rPh sb="6" eb="9">
      <t>リヨウシャ</t>
    </rPh>
    <phoneticPr fontId="3"/>
  </si>
  <si>
    <t>（５）短期入所の平均利用者数</t>
    <rPh sb="3" eb="5">
      <t>タンキ</t>
    </rPh>
    <rPh sb="5" eb="7">
      <t>ニュウショ</t>
    </rPh>
    <rPh sb="8" eb="10">
      <t>ヘイキン</t>
    </rPh>
    <rPh sb="10" eb="12">
      <t>リヨウシャ</t>
    </rPh>
    <rPh sb="12" eb="13">
      <t>シャ</t>
    </rPh>
    <rPh sb="13" eb="14">
      <t>スウ</t>
    </rPh>
    <phoneticPr fontId="3"/>
  </si>
  <si>
    <t>　７　月平均の利用者数が定員を超過した場合はその理由を記入してください</t>
    <phoneticPr fontId="3"/>
  </si>
  <si>
    <t>　６　各月の入所者の平均値は、延べ入所者数をその月の日数で除して得た数としてください。（小数点以下切上げ）</t>
    <rPh sb="3" eb="5">
      <t>カクツキ</t>
    </rPh>
    <rPh sb="6" eb="9">
      <t>ニュウショシャ</t>
    </rPh>
    <rPh sb="10" eb="13">
      <t>ヘイキンチ</t>
    </rPh>
    <rPh sb="15" eb="16">
      <t>ノ</t>
    </rPh>
    <rPh sb="17" eb="20">
      <t>ニュウショシャ</t>
    </rPh>
    <rPh sb="20" eb="21">
      <t>スウ</t>
    </rPh>
    <rPh sb="24" eb="25">
      <t>ツキ</t>
    </rPh>
    <rPh sb="26" eb="28">
      <t>ニッスウ</t>
    </rPh>
    <rPh sb="29" eb="30">
      <t>ジョ</t>
    </rPh>
    <rPh sb="32" eb="33">
      <t>エ</t>
    </rPh>
    <rPh sb="34" eb="35">
      <t>カズ</t>
    </rPh>
    <rPh sb="46" eb="47">
      <t>テン</t>
    </rPh>
    <rPh sb="47" eb="49">
      <t>イカ</t>
    </rPh>
    <phoneticPr fontId="3"/>
  </si>
  <si>
    <t>　５　入院又は外泊中の入所者は除いてください。ただし、入院又は外泊の初日及び末日は加えてください。</t>
    <rPh sb="11" eb="13">
      <t>ニュウショ</t>
    </rPh>
    <rPh sb="29" eb="30">
      <t>マタ</t>
    </rPh>
    <rPh sb="31" eb="33">
      <t>ガイハク</t>
    </rPh>
    <rPh sb="41" eb="42">
      <t>クワ</t>
    </rPh>
    <phoneticPr fontId="3"/>
  </si>
  <si>
    <t>　４　各月の延べ入所者数は、各月の入所者の入所日数の合計を記載してください。（平均値の算出に当たっては、入所日
　　　は含み、退所日は含まない。）</t>
    <rPh sb="3" eb="5">
      <t>カクツキ</t>
    </rPh>
    <rPh sb="6" eb="7">
      <t>ノ</t>
    </rPh>
    <rPh sb="8" eb="11">
      <t>ニュウショシャ</t>
    </rPh>
    <rPh sb="11" eb="12">
      <t>スウ</t>
    </rPh>
    <rPh sb="14" eb="16">
      <t>カクツキ</t>
    </rPh>
    <rPh sb="17" eb="20">
      <t>ニュウショシャ</t>
    </rPh>
    <rPh sb="21" eb="23">
      <t>ニュウショ</t>
    </rPh>
    <rPh sb="23" eb="25">
      <t>ニッスウ</t>
    </rPh>
    <rPh sb="26" eb="28">
      <t>ゴウケイ</t>
    </rPh>
    <rPh sb="29" eb="31">
      <t>キサイ</t>
    </rPh>
    <phoneticPr fontId="3"/>
  </si>
  <si>
    <t>　３　特例利用者も含めてください。</t>
    <rPh sb="3" eb="5">
      <t>トクレイ</t>
    </rPh>
    <rPh sb="5" eb="8">
      <t>リヨウシャ</t>
    </rPh>
    <rPh sb="9" eb="10">
      <t>フク</t>
    </rPh>
    <phoneticPr fontId="3"/>
  </si>
  <si>
    <t>注２　上記の表は、原則として実地指導実施月の前々月分から遡り、1２ケ月分を記入してください。</t>
    <rPh sb="0" eb="1">
      <t>チュウ</t>
    </rPh>
    <rPh sb="3" eb="5">
      <t>ジョウキ</t>
    </rPh>
    <rPh sb="6" eb="7">
      <t>ヒョウ</t>
    </rPh>
    <rPh sb="9" eb="11">
      <t>ゲンソク</t>
    </rPh>
    <rPh sb="14" eb="16">
      <t>ジッチ</t>
    </rPh>
    <rPh sb="16" eb="18">
      <t>シドウ</t>
    </rPh>
    <rPh sb="18" eb="20">
      <t>ジッシ</t>
    </rPh>
    <rPh sb="20" eb="21">
      <t>ツキ</t>
    </rPh>
    <rPh sb="22" eb="25">
      <t>ゼンゼンゲツ</t>
    </rPh>
    <rPh sb="25" eb="26">
      <t>ブン</t>
    </rPh>
    <rPh sb="28" eb="29">
      <t>サカノボ</t>
    </rPh>
    <rPh sb="33" eb="35">
      <t>カゲツ</t>
    </rPh>
    <rPh sb="35" eb="36">
      <t>ブン</t>
    </rPh>
    <rPh sb="37" eb="39">
      <t>キニュウ</t>
    </rPh>
    <phoneticPr fontId="3"/>
  </si>
  <si>
    <t xml:space="preserve"> </t>
    <phoneticPr fontId="3"/>
  </si>
  <si>
    <t>各月の入所者の平均値</t>
    <rPh sb="3" eb="5">
      <t>ニュウショ</t>
    </rPh>
    <phoneticPr fontId="3"/>
  </si>
  <si>
    <t>延べ入所者数</t>
    <rPh sb="0" eb="1">
      <t>ノ</t>
    </rPh>
    <rPh sb="2" eb="5">
      <t>ニュウショシャ</t>
    </rPh>
    <rPh sb="5" eb="6">
      <t>スウ</t>
    </rPh>
    <phoneticPr fontId="3"/>
  </si>
  <si>
    <t xml:space="preserve"> </t>
    <phoneticPr fontId="3"/>
  </si>
  <si>
    <t>注１　前年度の入所者の平均値は、前年度（４月～３月）の延べ入所者数の合計を前年度（４月～３月）の日数で除して
　　　得た数としてください。（小数点第２位切り上げ）</t>
    <rPh sb="0" eb="1">
      <t>チュウ</t>
    </rPh>
    <rPh sb="3" eb="4">
      <t>マエ</t>
    </rPh>
    <rPh sb="7" eb="10">
      <t>ニュウショシャ</t>
    </rPh>
    <rPh sb="11" eb="14">
      <t>ヘイキンチ</t>
    </rPh>
    <rPh sb="16" eb="17">
      <t>マエ</t>
    </rPh>
    <rPh sb="21" eb="22">
      <t>ツキ</t>
    </rPh>
    <rPh sb="24" eb="25">
      <t>ツキ</t>
    </rPh>
    <rPh sb="27" eb="28">
      <t>ノ</t>
    </rPh>
    <rPh sb="29" eb="32">
      <t>ニュウショシャ</t>
    </rPh>
    <rPh sb="32" eb="33">
      <t>スウ</t>
    </rPh>
    <rPh sb="34" eb="36">
      <t>ゴウケイ</t>
    </rPh>
    <rPh sb="37" eb="38">
      <t>マエ</t>
    </rPh>
    <rPh sb="42" eb="43">
      <t>ツキ</t>
    </rPh>
    <rPh sb="45" eb="46">
      <t>ツキ</t>
    </rPh>
    <rPh sb="48" eb="50">
      <t>ニッスウ</t>
    </rPh>
    <rPh sb="51" eb="52">
      <t>ジョ</t>
    </rPh>
    <rPh sb="58" eb="59">
      <t>エ</t>
    </rPh>
    <rPh sb="60" eb="61">
      <t>カズ</t>
    </rPh>
    <rPh sb="70" eb="73">
      <t>ショウスウテン</t>
    </rPh>
    <rPh sb="73" eb="74">
      <t>ダイ</t>
    </rPh>
    <rPh sb="75" eb="76">
      <t>イ</t>
    </rPh>
    <rPh sb="76" eb="77">
      <t>キ</t>
    </rPh>
    <rPh sb="78" eb="79">
      <t>ア</t>
    </rPh>
    <phoneticPr fontId="3"/>
  </si>
  <si>
    <t>　前年度の入所者の平均値（注１）</t>
    <rPh sb="1" eb="2">
      <t>マエ</t>
    </rPh>
    <rPh sb="2" eb="3">
      <t>ネン</t>
    </rPh>
    <rPh sb="3" eb="4">
      <t>ド</t>
    </rPh>
    <rPh sb="5" eb="7">
      <t>ニュウショ</t>
    </rPh>
    <rPh sb="13" eb="14">
      <t>チュウ</t>
    </rPh>
    <phoneticPr fontId="3"/>
  </si>
  <si>
    <r>
      <t>（４）平均入所者数　　</t>
    </r>
    <r>
      <rPr>
        <sz val="8"/>
        <rFont val="ＭＳ ゴシック"/>
        <family val="3"/>
        <charset val="128"/>
      </rPr>
      <t>※短期入所を除く</t>
    </r>
    <rPh sb="3" eb="5">
      <t>ヘイキン</t>
    </rPh>
    <rPh sb="5" eb="7">
      <t>ニュウショ</t>
    </rPh>
    <rPh sb="7" eb="8">
      <t>シャ</t>
    </rPh>
    <rPh sb="8" eb="9">
      <t>スウ</t>
    </rPh>
    <rPh sb="17" eb="18">
      <t>ノゾ</t>
    </rPh>
    <phoneticPr fontId="3"/>
  </si>
  <si>
    <t>経鼻経管栄養</t>
    <phoneticPr fontId="3"/>
  </si>
  <si>
    <t>胃ろう又は腸ろうによる経管栄養　</t>
    <phoneticPr fontId="3"/>
  </si>
  <si>
    <t>気管カューレ内部の喀痰吸引　</t>
    <phoneticPr fontId="3"/>
  </si>
  <si>
    <t>鼻腔内の喀痰吸引</t>
    <phoneticPr fontId="3"/>
  </si>
  <si>
    <t>口腔内の喀痰吸引</t>
    <rPh sb="0" eb="2">
      <t>コウクウ</t>
    </rPh>
    <rPh sb="2" eb="3">
      <t>ナイ</t>
    </rPh>
    <rPh sb="4" eb="6">
      <t>カクタン</t>
    </rPh>
    <rPh sb="6" eb="8">
      <t>キュウイン</t>
    </rPh>
    <phoneticPr fontId="3"/>
  </si>
  <si>
    <r>
      <t>（３）社会福祉士及び介護福祉士法施行規則第１条各号に掲げる行為を必要とする者の数　</t>
    </r>
    <r>
      <rPr>
        <sz val="8"/>
        <rFont val="ＭＳ ゴシック"/>
        <family val="3"/>
        <charset val="128"/>
      </rPr>
      <t>※短期入所を除く</t>
    </r>
    <rPh sb="39" eb="40">
      <t>カズ</t>
    </rPh>
    <phoneticPr fontId="3"/>
  </si>
  <si>
    <t>注　認知症老人の自立度判定基準により記載してください。平均認知症度は「認知症なし」は０、「Ｍ」は５として計算してください。</t>
    <rPh sb="0" eb="1">
      <t>チュウ</t>
    </rPh>
    <rPh sb="2" eb="5">
      <t>ニンチショウ</t>
    </rPh>
    <rPh sb="5" eb="7">
      <t>ロウジン</t>
    </rPh>
    <rPh sb="8" eb="10">
      <t>ジリツ</t>
    </rPh>
    <rPh sb="10" eb="11">
      <t>ド</t>
    </rPh>
    <rPh sb="11" eb="13">
      <t>ハンテイ</t>
    </rPh>
    <rPh sb="13" eb="15">
      <t>キジュン</t>
    </rPh>
    <rPh sb="18" eb="20">
      <t>キサイ</t>
    </rPh>
    <rPh sb="27" eb="29">
      <t>ヘイキン</t>
    </rPh>
    <rPh sb="29" eb="32">
      <t>ニンチショウ</t>
    </rPh>
    <rPh sb="32" eb="33">
      <t>ド</t>
    </rPh>
    <rPh sb="35" eb="38">
      <t>ニンチショウ</t>
    </rPh>
    <rPh sb="52" eb="54">
      <t>ケイサン</t>
    </rPh>
    <phoneticPr fontId="3"/>
  </si>
  <si>
    <t>平均認知症度</t>
    <rPh sb="0" eb="2">
      <t>ヘイキン</t>
    </rPh>
    <rPh sb="2" eb="5">
      <t>ニンチショウ</t>
    </rPh>
    <rPh sb="5" eb="6">
      <t>ド</t>
    </rPh>
    <phoneticPr fontId="3"/>
  </si>
  <si>
    <t>Ｍ</t>
    <phoneticPr fontId="3"/>
  </si>
  <si>
    <t>Ⅳ</t>
    <phoneticPr fontId="3"/>
  </si>
  <si>
    <t>Ⅲ</t>
    <phoneticPr fontId="3"/>
  </si>
  <si>
    <t>Ⅱ</t>
    <phoneticPr fontId="3"/>
  </si>
  <si>
    <t>Ⅰ</t>
    <phoneticPr fontId="3"/>
  </si>
  <si>
    <t>認知症なし</t>
    <rPh sb="0" eb="3">
      <t>ニンチショウ</t>
    </rPh>
    <phoneticPr fontId="3"/>
  </si>
  <si>
    <r>
      <t>（２）認知症度別入所者数　</t>
    </r>
    <r>
      <rPr>
        <sz val="8"/>
        <rFont val="ＭＳ ゴシック"/>
        <family val="3"/>
        <charset val="128"/>
      </rPr>
      <t>※短期入所を除く</t>
    </r>
    <rPh sb="3" eb="6">
      <t>ニンチショウ</t>
    </rPh>
    <rPh sb="6" eb="7">
      <t>ド</t>
    </rPh>
    <rPh sb="7" eb="8">
      <t>ベツ</t>
    </rPh>
    <rPh sb="8" eb="10">
      <t>ニュウショ</t>
    </rPh>
    <rPh sb="10" eb="11">
      <t>シャ</t>
    </rPh>
    <rPh sb="11" eb="12">
      <t>スウ</t>
    </rPh>
    <rPh sb="19" eb="20">
      <t>ノゾ</t>
    </rPh>
    <phoneticPr fontId="3"/>
  </si>
  <si>
    <t>合計</t>
    <rPh sb="0" eb="2">
      <t>ゴウケイ</t>
    </rPh>
    <phoneticPr fontId="3"/>
  </si>
  <si>
    <t>要介護５</t>
  </si>
  <si>
    <t>要介護４</t>
  </si>
  <si>
    <t>要介護３</t>
  </si>
  <si>
    <t>要介護２</t>
  </si>
  <si>
    <t>要介護１</t>
    <phoneticPr fontId="3"/>
  </si>
  <si>
    <t>要支援</t>
    <rPh sb="0" eb="1">
      <t>ヨウ</t>
    </rPh>
    <rPh sb="1" eb="3">
      <t>シエン</t>
    </rPh>
    <phoneticPr fontId="3"/>
  </si>
  <si>
    <r>
      <t>（１）入所者の状況　</t>
    </r>
    <r>
      <rPr>
        <sz val="8"/>
        <rFont val="ＭＳ ゴシック"/>
        <family val="3"/>
        <charset val="128"/>
      </rPr>
      <t>※短期入所を除く</t>
    </r>
    <rPh sb="3" eb="5">
      <t>ニュウショ</t>
    </rPh>
    <rPh sb="5" eb="6">
      <t>シャ</t>
    </rPh>
    <rPh sb="7" eb="9">
      <t>ジョウキョウ</t>
    </rPh>
    <rPh sb="16" eb="17">
      <t>ノゾ</t>
    </rPh>
    <phoneticPr fontId="3"/>
  </si>
  <si>
    <t>３　入所者・利用者の状況</t>
    <rPh sb="2" eb="4">
      <t>ニュウショ</t>
    </rPh>
    <rPh sb="4" eb="5">
      <t>シャ</t>
    </rPh>
    <rPh sb="6" eb="9">
      <t>リヨウシャ</t>
    </rPh>
    <rPh sb="10" eb="12">
      <t>ジョウキョウ</t>
    </rPh>
    <phoneticPr fontId="3"/>
  </si>
  <si>
    <t>　　　　　〈記載例〉　「週2日　８：３０～１７：００」、「週３日　９：００～１５：００、○○デイサービスセンターと兼務」
　　　　　　　　　　　「機能訓練指導員を兼務」等　</t>
    <rPh sb="6" eb="8">
      <t>キサイ</t>
    </rPh>
    <rPh sb="8" eb="9">
      <t>レイ</t>
    </rPh>
    <rPh sb="12" eb="13">
      <t>シュウ</t>
    </rPh>
    <rPh sb="14" eb="15">
      <t>ニチ</t>
    </rPh>
    <rPh sb="29" eb="30">
      <t>シュウ</t>
    </rPh>
    <rPh sb="31" eb="32">
      <t>ニチ</t>
    </rPh>
    <rPh sb="57" eb="59">
      <t>ケンム</t>
    </rPh>
    <rPh sb="73" eb="75">
      <t>キノウ</t>
    </rPh>
    <rPh sb="75" eb="77">
      <t>クンレン</t>
    </rPh>
    <rPh sb="77" eb="80">
      <t>シドウイン</t>
    </rPh>
    <rPh sb="81" eb="83">
      <t>ケンム</t>
    </rPh>
    <rPh sb="84" eb="85">
      <t>トウ</t>
    </rPh>
    <phoneticPr fontId="3"/>
  </si>
  <si>
    <t>　　７　勤務形態が「Ｂ」、「Ｃ」、「Ｄ」の区分に該当する場合は、勤務の形態を具体的に備考欄に記載
　　　　してください。</t>
    <rPh sb="4" eb="6">
      <t>キンム</t>
    </rPh>
    <rPh sb="6" eb="8">
      <t>ケイタイ</t>
    </rPh>
    <rPh sb="21" eb="23">
      <t>クブン</t>
    </rPh>
    <rPh sb="24" eb="26">
      <t>ガイトウ</t>
    </rPh>
    <rPh sb="28" eb="30">
      <t>バアイ</t>
    </rPh>
    <rPh sb="32" eb="34">
      <t>キンム</t>
    </rPh>
    <rPh sb="35" eb="37">
      <t>ケイタイ</t>
    </rPh>
    <rPh sb="38" eb="41">
      <t>グタイテキ</t>
    </rPh>
    <rPh sb="42" eb="45">
      <t>ビコウラン</t>
    </rPh>
    <rPh sb="46" eb="48">
      <t>キサイ</t>
    </rPh>
    <phoneticPr fontId="3"/>
  </si>
  <si>
    <t>　　６　「兼務関係」欄には、他事業所や他職種との兼務状況について記載してください。</t>
    <rPh sb="5" eb="7">
      <t>ケンム</t>
    </rPh>
    <rPh sb="7" eb="9">
      <t>カンケイ</t>
    </rPh>
    <rPh sb="10" eb="11">
      <t>ラン</t>
    </rPh>
    <rPh sb="14" eb="15">
      <t>タ</t>
    </rPh>
    <rPh sb="15" eb="18">
      <t>ジギョウショ</t>
    </rPh>
    <rPh sb="19" eb="20">
      <t>タ</t>
    </rPh>
    <rPh sb="20" eb="22">
      <t>ショクシュ</t>
    </rPh>
    <rPh sb="24" eb="26">
      <t>ケンム</t>
    </rPh>
    <rPh sb="26" eb="28">
      <t>ジョウキョウ</t>
    </rPh>
    <rPh sb="32" eb="34">
      <t>キサイ</t>
    </rPh>
    <phoneticPr fontId="3"/>
  </si>
  <si>
    <t>　　５　「勤続年数」の欄は、「サービス提供体制強化加算Ⅲ」を算定している場合のみ記入してください。</t>
    <rPh sb="5" eb="7">
      <t>キンゾク</t>
    </rPh>
    <rPh sb="7" eb="8">
      <t>ネン</t>
    </rPh>
    <rPh sb="8" eb="9">
      <t>スウ</t>
    </rPh>
    <rPh sb="11" eb="12">
      <t>ラン</t>
    </rPh>
    <rPh sb="19" eb="21">
      <t>テイキョウ</t>
    </rPh>
    <rPh sb="21" eb="23">
      <t>タイセイ</t>
    </rPh>
    <rPh sb="23" eb="25">
      <t>キョウカ</t>
    </rPh>
    <rPh sb="25" eb="27">
      <t>カサン</t>
    </rPh>
    <rPh sb="30" eb="32">
      <t>サンテイ</t>
    </rPh>
    <rPh sb="36" eb="38">
      <t>バアイ</t>
    </rPh>
    <rPh sb="40" eb="42">
      <t>キニュウ</t>
    </rPh>
    <phoneticPr fontId="3"/>
  </si>
  <si>
    <t>　　　　　Ａ：常勤で専従　　Ｂ：常勤で兼務　　Ｃ：常勤以外で専従　　Ｄ：常勤以外で兼務</t>
    <rPh sb="25" eb="27">
      <t>ジョウキン</t>
    </rPh>
    <rPh sb="27" eb="29">
      <t>イガイ</t>
    </rPh>
    <rPh sb="30" eb="32">
      <t>センジュウ</t>
    </rPh>
    <rPh sb="38" eb="40">
      <t>イガイ</t>
    </rPh>
    <phoneticPr fontId="3"/>
  </si>
  <si>
    <t>　　４　「勤務形態」欄には、次の区分により記載してください。</t>
    <rPh sb="5" eb="7">
      <t>キンム</t>
    </rPh>
    <rPh sb="7" eb="9">
      <t>ケイタイ</t>
    </rPh>
    <rPh sb="10" eb="11">
      <t>ラン</t>
    </rPh>
    <rPh sb="14" eb="15">
      <t>ツギ</t>
    </rPh>
    <rPh sb="16" eb="18">
      <t>クブン</t>
    </rPh>
    <rPh sb="21" eb="23">
      <t>キサイ</t>
    </rPh>
    <phoneticPr fontId="3"/>
  </si>
  <si>
    <t>　　　　　正：正社員　　パ：パート社員　　契：契約社員　　派：派遣社員</t>
    <rPh sb="5" eb="6">
      <t>セイ</t>
    </rPh>
    <rPh sb="7" eb="10">
      <t>セイシャイン</t>
    </rPh>
    <rPh sb="17" eb="19">
      <t>シャイン</t>
    </rPh>
    <rPh sb="21" eb="22">
      <t>チギリ</t>
    </rPh>
    <rPh sb="23" eb="25">
      <t>ケイヤク</t>
    </rPh>
    <rPh sb="25" eb="27">
      <t>シャイン</t>
    </rPh>
    <rPh sb="29" eb="30">
      <t>ハ</t>
    </rPh>
    <rPh sb="31" eb="33">
      <t>ハケン</t>
    </rPh>
    <rPh sb="33" eb="35">
      <t>シャイン</t>
    </rPh>
    <phoneticPr fontId="3"/>
  </si>
  <si>
    <t>　　３　「雇用形態」欄には、次の区分により記載してください。</t>
    <rPh sb="5" eb="7">
      <t>コヨウ</t>
    </rPh>
    <rPh sb="7" eb="9">
      <t>ケイタイ</t>
    </rPh>
    <rPh sb="10" eb="11">
      <t>ラン</t>
    </rPh>
    <rPh sb="14" eb="15">
      <t>ツギ</t>
    </rPh>
    <rPh sb="16" eb="18">
      <t>クブン</t>
    </rPh>
    <rPh sb="21" eb="23">
      <t>キサイ</t>
    </rPh>
    <phoneticPr fontId="3"/>
  </si>
  <si>
    <t>　　２　複数の職員数となる職種については、「小計」欄を設け、人数を「勤務形態」欄に記載してください。</t>
    <rPh sb="4" eb="6">
      <t>フクスウ</t>
    </rPh>
    <rPh sb="7" eb="10">
      <t>ショクインスウ</t>
    </rPh>
    <rPh sb="13" eb="15">
      <t>ショクシュ</t>
    </rPh>
    <rPh sb="22" eb="24">
      <t>ショウケイ</t>
    </rPh>
    <rPh sb="25" eb="26">
      <t>ラン</t>
    </rPh>
    <rPh sb="27" eb="28">
      <t>モウ</t>
    </rPh>
    <rPh sb="30" eb="32">
      <t>ニンズウ</t>
    </rPh>
    <rPh sb="34" eb="36">
      <t>キンム</t>
    </rPh>
    <rPh sb="36" eb="38">
      <t>ケイタイ</t>
    </rPh>
    <rPh sb="39" eb="40">
      <t>ラン</t>
    </rPh>
    <rPh sb="41" eb="43">
      <t>キサイ</t>
    </rPh>
    <phoneticPr fontId="3"/>
  </si>
  <si>
    <t>注　１　本表は、全職員（パートタイム、嘱託医等を含む。）の状況を記載してください。
　　　　（短期入所を含む。通所介護等は含まない。）</t>
    <rPh sb="0" eb="1">
      <t>チュウ</t>
    </rPh>
    <rPh sb="4" eb="5">
      <t>ホン</t>
    </rPh>
    <rPh sb="5" eb="6">
      <t>ヒョウ</t>
    </rPh>
    <rPh sb="8" eb="11">
      <t>ゼンショクイン</t>
    </rPh>
    <rPh sb="19" eb="22">
      <t>ショクタクイ</t>
    </rPh>
    <rPh sb="22" eb="23">
      <t>トウ</t>
    </rPh>
    <rPh sb="24" eb="25">
      <t>フク</t>
    </rPh>
    <rPh sb="29" eb="31">
      <t>ジョウキョウ</t>
    </rPh>
    <rPh sb="32" eb="34">
      <t>キサイ</t>
    </rPh>
    <phoneticPr fontId="3"/>
  </si>
  <si>
    <t>　</t>
    <phoneticPr fontId="3"/>
  </si>
  <si>
    <t>　</t>
    <phoneticPr fontId="3"/>
  </si>
  <si>
    <t>　</t>
    <phoneticPr fontId="3"/>
  </si>
  <si>
    <t>備　　　考</t>
    <rPh sb="0" eb="1">
      <t>ソナエ</t>
    </rPh>
    <rPh sb="4" eb="5">
      <t>コウ</t>
    </rPh>
    <phoneticPr fontId="3"/>
  </si>
  <si>
    <t>兼務関係</t>
    <rPh sb="0" eb="2">
      <t>ケンム</t>
    </rPh>
    <rPh sb="2" eb="4">
      <t>カンケイ</t>
    </rPh>
    <phoneticPr fontId="3"/>
  </si>
  <si>
    <t>勤続年数</t>
    <rPh sb="0" eb="2">
      <t>キンゾク</t>
    </rPh>
    <rPh sb="2" eb="4">
      <t>ネンスウ</t>
    </rPh>
    <phoneticPr fontId="3"/>
  </si>
  <si>
    <t>資格の内容</t>
    <rPh sb="0" eb="2">
      <t>シカク</t>
    </rPh>
    <rPh sb="3" eb="5">
      <t>ナイヨウ</t>
    </rPh>
    <phoneticPr fontId="3"/>
  </si>
  <si>
    <t>氏　　名</t>
    <rPh sb="0" eb="4">
      <t>シメイ</t>
    </rPh>
    <phoneticPr fontId="3"/>
  </si>
  <si>
    <t>勤務　形態</t>
    <rPh sb="0" eb="2">
      <t>キンム</t>
    </rPh>
    <rPh sb="3" eb="5">
      <t>ケイタイ</t>
    </rPh>
    <phoneticPr fontId="3"/>
  </si>
  <si>
    <t>雇用形態</t>
    <rPh sb="0" eb="2">
      <t>コヨウ</t>
    </rPh>
    <rPh sb="2" eb="4">
      <t>ケイタイ</t>
    </rPh>
    <phoneticPr fontId="3"/>
  </si>
  <si>
    <t>職　　種</t>
    <rPh sb="0" eb="4">
      <t>ショクシュ</t>
    </rPh>
    <phoneticPr fontId="3"/>
  </si>
  <si>
    <t>令和　年　月　日現在</t>
    <rPh sb="0" eb="1">
      <t>レイ</t>
    </rPh>
    <rPh sb="1" eb="2">
      <t>ワ</t>
    </rPh>
    <rPh sb="3" eb="4">
      <t>ネン</t>
    </rPh>
    <rPh sb="5" eb="6">
      <t>ガツ</t>
    </rPh>
    <rPh sb="7" eb="8">
      <t>ヒ</t>
    </rPh>
    <rPh sb="8" eb="10">
      <t>ゲンザイ</t>
    </rPh>
    <phoneticPr fontId="3"/>
  </si>
  <si>
    <t>（１）職員の配置状況</t>
    <rPh sb="3" eb="5">
      <t>ショクイン</t>
    </rPh>
    <rPh sb="6" eb="8">
      <t>ハイチ</t>
    </rPh>
    <rPh sb="8" eb="10">
      <t>ジョウキョウ</t>
    </rPh>
    <phoneticPr fontId="3"/>
  </si>
  <si>
    <t>　※既存の書式で同様の内容であれば別紙として差し支えない。</t>
    <rPh sb="2" eb="4">
      <t>キゾン</t>
    </rPh>
    <rPh sb="5" eb="7">
      <t>ショシキ</t>
    </rPh>
    <rPh sb="8" eb="10">
      <t>ドウヨウ</t>
    </rPh>
    <rPh sb="11" eb="13">
      <t>ナイヨウ</t>
    </rPh>
    <rPh sb="17" eb="19">
      <t>ベッシ</t>
    </rPh>
    <rPh sb="22" eb="23">
      <t>サ</t>
    </rPh>
    <rPh sb="24" eb="25">
      <t>ツカ</t>
    </rPh>
    <phoneticPr fontId="3"/>
  </si>
  <si>
    <t>２　職員の状況</t>
    <rPh sb="2" eb="4">
      <t>ショクイン</t>
    </rPh>
    <rPh sb="5" eb="7">
      <t>ジョウキョウ</t>
    </rPh>
    <phoneticPr fontId="3"/>
  </si>
  <si>
    <t>－ ２ －</t>
    <phoneticPr fontId="3"/>
  </si>
  <si>
    <t>適正に納付</t>
    <rPh sb="0" eb="2">
      <t>テキセイ</t>
    </rPh>
    <rPh sb="3" eb="5">
      <t>ノウフ</t>
    </rPh>
    <phoneticPr fontId="3"/>
  </si>
  <si>
    <t>□</t>
    <phoneticPr fontId="3"/>
  </si>
  <si>
    <t>６　労働保険料の納付</t>
    <rPh sb="2" eb="4">
      <t>ロウドウ</t>
    </rPh>
    <rPh sb="4" eb="7">
      <t>ホケンリョウ</t>
    </rPh>
    <rPh sb="8" eb="10">
      <t>ノウフ</t>
    </rPh>
    <phoneticPr fontId="3"/>
  </si>
  <si>
    <t>なし</t>
    <phoneticPr fontId="3"/>
  </si>
  <si>
    <t>□</t>
    <phoneticPr fontId="3"/>
  </si>
  <si>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</si>
  <si>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あり</t>
    <phoneticPr fontId="3"/>
  </si>
  <si>
    <t>□</t>
    <phoneticPr fontId="3"/>
  </si>
  <si>
    <t>４　処遇改善に関する実績の報告</t>
    <rPh sb="2" eb="4">
      <t>ショグウ</t>
    </rPh>
    <rPh sb="4" eb="6">
      <t>カイゼン</t>
    </rPh>
    <rPh sb="7" eb="8">
      <t>カン</t>
    </rPh>
    <rPh sb="10" eb="12">
      <t>ジッセキ</t>
    </rPh>
    <rPh sb="13" eb="15">
      <t>ホウコク</t>
    </rPh>
    <phoneticPr fontId="3"/>
  </si>
  <si>
    <t>あり</t>
    <phoneticPr fontId="3"/>
  </si>
  <si>
    <t>３　賃金改善の実施</t>
    <rPh sb="2" eb="4">
      <t>チンギン</t>
    </rPh>
    <rPh sb="4" eb="6">
      <t>カイゼン</t>
    </rPh>
    <rPh sb="7" eb="9">
      <t>ジッシ</t>
    </rPh>
    <phoneticPr fontId="3"/>
  </si>
  <si>
    <t>あり</t>
    <phoneticPr fontId="3"/>
  </si>
  <si>
    <t>□</t>
    <phoneticPr fontId="3"/>
  </si>
  <si>
    <t>２　改善計画書の作成、周知、届出</t>
    <rPh sb="2" eb="4">
      <t>カイゼン</t>
    </rPh>
    <rPh sb="4" eb="7">
      <t>ケイカクショ</t>
    </rPh>
    <rPh sb="8" eb="10">
      <t>サクセイ</t>
    </rPh>
    <rPh sb="11" eb="13">
      <t>シュウチ</t>
    </rPh>
    <rPh sb="14" eb="16">
      <t>トドケデ</t>
    </rPh>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</si>
  <si>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</si>
  <si>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介護職員処遇改善加算（Ⅴ）</t>
    <rPh sb="0" eb="2">
      <t>カイゴ</t>
    </rPh>
    <rPh sb="2" eb="4">
      <t>ショクイン</t>
    </rPh>
    <rPh sb="4" eb="6">
      <t>ショグウ</t>
    </rPh>
    <rPh sb="6" eb="8">
      <t>カイゼン</t>
    </rPh>
    <rPh sb="8" eb="10">
      <t>カサン</t>
    </rPh>
    <phoneticPr fontId="3"/>
  </si>
  <si>
    <t>(三)処遇改善の内容（賃金改善を除く）及び処遇改善に要した費用を全ての職員に周知</t>
    <rPh sb="1" eb="2">
      <t>3</t>
    </rPh>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3"/>
  </si>
  <si>
    <t>□</t>
    <phoneticPr fontId="3"/>
  </si>
  <si>
    <t>(二)資質の向上の支援に関する計画の策定、研修の実施又は研修の機会を確保し、全ての介護職員に周知</t>
    <phoneticPr fontId="3"/>
  </si>
  <si>
    <t>(一)任用の際の職責又は職務内容等の要件を書面で作成し、全ての介護職員に周知</t>
    <rPh sb="21" eb="23">
      <t>ショメン</t>
    </rPh>
    <rPh sb="24" eb="26">
      <t>サクセイ</t>
    </rPh>
    <phoneticPr fontId="3"/>
  </si>
  <si>
    <t>７　次の(一)、(二)、(三)のいずれかに適合</t>
    <rPh sb="2" eb="3">
      <t>ツギ</t>
    </rPh>
    <rPh sb="5" eb="6">
      <t>1</t>
    </rPh>
    <rPh sb="9" eb="10">
      <t>2</t>
    </rPh>
    <rPh sb="13" eb="14">
      <t>3</t>
    </rPh>
    <rPh sb="21" eb="23">
      <t>テキゴウ</t>
    </rPh>
    <phoneticPr fontId="3"/>
  </si>
  <si>
    <t>あり</t>
    <phoneticPr fontId="3"/>
  </si>
  <si>
    <t>□</t>
    <phoneticPr fontId="3"/>
  </si>
  <si>
    <t>介護職員処遇改善加算（Ⅳ）</t>
    <rPh sb="0" eb="2">
      <t>カイゴ</t>
    </rPh>
    <rPh sb="2" eb="4">
      <t>ショクイン</t>
    </rPh>
    <rPh sb="4" eb="6">
      <t>ショグウ</t>
    </rPh>
    <rPh sb="6" eb="8">
      <t>カイゼン</t>
    </rPh>
    <rPh sb="8" eb="10">
      <t>カサン</t>
    </rPh>
    <phoneticPr fontId="3"/>
  </si>
  <si>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</si>
  <si>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　(二)資質の向上の支援に関する計画の策定、研修の実施又は研修の機会を確保し、全ての介護職員に周知</t>
    <phoneticPr fontId="3"/>
  </si>
  <si>
    <t>　(一)任用の際の職責又は職務内容等の要件を書面で作成し、全ての介護職員に周知</t>
    <rPh sb="22" eb="24">
      <t>ショメン</t>
    </rPh>
    <rPh sb="25" eb="27">
      <t>サクセイ</t>
    </rPh>
    <phoneticPr fontId="3"/>
  </si>
  <si>
    <t>７　次の(一)、(二)のいずれかに適合</t>
    <rPh sb="2" eb="3">
      <t>ツギ</t>
    </rPh>
    <rPh sb="5" eb="6">
      <t>1</t>
    </rPh>
    <rPh sb="9" eb="10">
      <t>2</t>
    </rPh>
    <rPh sb="11" eb="12">
      <t>キジュン</t>
    </rPh>
    <rPh sb="17" eb="19">
      <t>テキゴウ</t>
    </rPh>
    <phoneticPr fontId="3"/>
  </si>
  <si>
    <t>なし</t>
    <phoneticPr fontId="3"/>
  </si>
  <si>
    <t>介護職員処遇改善加算（Ⅲ）</t>
    <rPh sb="0" eb="2">
      <t>カイゴ</t>
    </rPh>
    <rPh sb="2" eb="4">
      <t>ショクイン</t>
    </rPh>
    <rPh sb="4" eb="6">
      <t>ショグウ</t>
    </rPh>
    <rPh sb="6" eb="8">
      <t>カイゼン</t>
    </rPh>
    <rPh sb="8" eb="10">
      <t>カサン</t>
    </rPh>
    <phoneticPr fontId="3"/>
  </si>
  <si>
    <t>　(二)資質の向上の支援に関する計画の策定、研修の実施又は研修の機会を確保し、全ての介護職員に周知</t>
    <phoneticPr fontId="3"/>
  </si>
  <si>
    <t>７　次の(一)、(二)のいずれにも適合</t>
    <rPh sb="2" eb="3">
      <t>ツギ</t>
    </rPh>
    <rPh sb="5" eb="6">
      <t>1</t>
    </rPh>
    <rPh sb="9" eb="10">
      <t>2</t>
    </rPh>
    <rPh sb="11" eb="12">
      <t>キジュン</t>
    </rPh>
    <rPh sb="17" eb="19">
      <t>テキゴウ</t>
    </rPh>
    <phoneticPr fontId="3"/>
  </si>
  <si>
    <t>介護職員処遇改善加算（Ⅱ）</t>
    <rPh sb="0" eb="2">
      <t>カイゴ</t>
    </rPh>
    <rPh sb="2" eb="4">
      <t>ショクイン</t>
    </rPh>
    <rPh sb="4" eb="6">
      <t>ショグウ</t>
    </rPh>
    <rPh sb="6" eb="8">
      <t>カイゼン</t>
    </rPh>
    <rPh sb="8" eb="10">
      <t>カサン</t>
    </rPh>
    <phoneticPr fontId="3"/>
  </si>
  <si>
    <t>あり</t>
    <phoneticPr fontId="3"/>
  </si>
  <si>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3"/>
  </si>
  <si>
    <t>(二)資質の向上の支援に関する計画の策定、研修の実施又は研修の機会を確保し、全ての介護職員に周知</t>
    <phoneticPr fontId="3"/>
  </si>
  <si>
    <t>７　次の(一)～(三)のいずれにも適合</t>
    <rPh sb="2" eb="3">
      <t>ツギ</t>
    </rPh>
    <rPh sb="5" eb="6">
      <t>1</t>
    </rPh>
    <rPh sb="9" eb="10">
      <t>3</t>
    </rPh>
    <rPh sb="17" eb="19">
      <t>テキゴウ</t>
    </rPh>
    <phoneticPr fontId="3"/>
  </si>
  <si>
    <t>なし</t>
    <phoneticPr fontId="3"/>
  </si>
  <si>
    <t>介護職員処遇改善加算（Ⅰ）</t>
    <rPh sb="0" eb="2">
      <t>カイゴ</t>
    </rPh>
    <rPh sb="2" eb="4">
      <t>ショクイン</t>
    </rPh>
    <rPh sb="4" eb="6">
      <t>ショグウ</t>
    </rPh>
    <rPh sb="6" eb="8">
      <t>カイゼン</t>
    </rPh>
    <rPh sb="8" eb="10">
      <t>カサン</t>
    </rPh>
    <phoneticPr fontId="3"/>
  </si>
  <si>
    <t>２ 定員、人員基準に適合</t>
    <rPh sb="2" eb="4">
      <t>テイイン</t>
    </rPh>
    <rPh sb="5" eb="7">
      <t>ジンイン</t>
    </rPh>
    <rPh sb="7" eb="9">
      <t>キジュン</t>
    </rPh>
    <rPh sb="10" eb="12">
      <t>テキゴウ</t>
    </rPh>
    <phoneticPr fontId="3"/>
  </si>
  <si>
    <t>３割以上</t>
    <rPh sb="1" eb="2">
      <t>ワリ</t>
    </rPh>
    <rPh sb="2" eb="4">
      <t>イジョウ</t>
    </rPh>
    <phoneticPr fontId="3"/>
  </si>
  <si>
    <t>１ 直接処遇職員のうち勤続年数３年以上の職員</t>
    <rPh sb="2" eb="4">
      <t>チョクセツ</t>
    </rPh>
    <rPh sb="4" eb="6">
      <t>ショグウ</t>
    </rPh>
    <rPh sb="6" eb="8">
      <t>ショクイン</t>
    </rPh>
    <rPh sb="11" eb="13">
      <t>キンゾク</t>
    </rPh>
    <rPh sb="13" eb="15">
      <t>ネンスウ</t>
    </rPh>
    <rPh sb="16" eb="19">
      <t>ネンイジョウ</t>
    </rPh>
    <rPh sb="20" eb="22">
      <t>ショクイン</t>
    </rPh>
    <phoneticPr fontId="3"/>
  </si>
  <si>
    <t>サービス提供体制強化加算(Ⅲ)</t>
    <rPh sb="4" eb="6">
      <t>テイキョウ</t>
    </rPh>
    <rPh sb="6" eb="8">
      <t>タイセイ</t>
    </rPh>
    <rPh sb="8" eb="10">
      <t>キョウカ</t>
    </rPh>
    <rPh sb="10" eb="12">
      <t>カサン</t>
    </rPh>
    <phoneticPr fontId="3"/>
  </si>
  <si>
    <t>あり</t>
    <phoneticPr fontId="3"/>
  </si>
  <si>
    <t>７割５分以上</t>
    <rPh sb="1" eb="2">
      <t>ワリ</t>
    </rPh>
    <rPh sb="3" eb="4">
      <t>ブ</t>
    </rPh>
    <rPh sb="4" eb="6">
      <t>イジョウ</t>
    </rPh>
    <phoneticPr fontId="3"/>
  </si>
  <si>
    <t>１ 看護・介護職員のうち常勤職員</t>
    <rPh sb="2" eb="4">
      <t>カンゴ</t>
    </rPh>
    <rPh sb="5" eb="7">
      <t>カイゴ</t>
    </rPh>
    <rPh sb="7" eb="9">
      <t>ショクイン</t>
    </rPh>
    <rPh sb="12" eb="14">
      <t>ジョウキン</t>
    </rPh>
    <rPh sb="14" eb="16">
      <t>ショクイン</t>
    </rPh>
    <phoneticPr fontId="3"/>
  </si>
  <si>
    <t>サービス提供体制強化加算(Ⅱ)</t>
    <rPh sb="4" eb="6">
      <t>テイキョウ</t>
    </rPh>
    <rPh sb="6" eb="8">
      <t>タイセイ</t>
    </rPh>
    <rPh sb="8" eb="10">
      <t>キョウカ</t>
    </rPh>
    <rPh sb="10" eb="12">
      <t>カサン</t>
    </rPh>
    <phoneticPr fontId="3"/>
  </si>
  <si>
    <t>５割以上</t>
    <rPh sb="1" eb="2">
      <t>ワリ</t>
    </rPh>
    <rPh sb="2" eb="4">
      <t>イジョウ</t>
    </rPh>
    <phoneticPr fontId="3"/>
  </si>
  <si>
    <t>１ 介護職員のうち介護福祉士の数</t>
    <rPh sb="2" eb="4">
      <t>カイゴ</t>
    </rPh>
    <rPh sb="4" eb="6">
      <t>ショクイン</t>
    </rPh>
    <rPh sb="9" eb="11">
      <t>カイゴ</t>
    </rPh>
    <rPh sb="11" eb="14">
      <t>フクシシ</t>
    </rPh>
    <rPh sb="15" eb="16">
      <t>カズ</t>
    </rPh>
    <phoneticPr fontId="3"/>
  </si>
  <si>
    <t>サービス提供体制強化加算(Ⅰ)ロ</t>
    <rPh sb="4" eb="6">
      <t>テイキョウ</t>
    </rPh>
    <rPh sb="6" eb="8">
      <t>タイセイ</t>
    </rPh>
    <rPh sb="8" eb="10">
      <t>キョウカ</t>
    </rPh>
    <rPh sb="10" eb="12">
      <t>カサン</t>
    </rPh>
    <phoneticPr fontId="3"/>
  </si>
  <si>
    <t>６割以上</t>
    <rPh sb="1" eb="2">
      <t>ワリ</t>
    </rPh>
    <rPh sb="2" eb="4">
      <t>イジョウ</t>
    </rPh>
    <phoneticPr fontId="3"/>
  </si>
  <si>
    <t>サービス提供体制強化加算(Ⅰ)イ</t>
    <rPh sb="4" eb="6">
      <t>テイキョウ</t>
    </rPh>
    <rPh sb="6" eb="8">
      <t>タイセイ</t>
    </rPh>
    <rPh sb="8" eb="10">
      <t>キョウカ</t>
    </rPh>
    <rPh sb="10" eb="12">
      <t>カサン</t>
    </rPh>
    <phoneticPr fontId="3"/>
  </si>
  <si>
    <t>実施</t>
    <rPh sb="0" eb="2">
      <t>ジッシ</t>
    </rPh>
    <phoneticPr fontId="3"/>
  </si>
  <si>
    <t>介護職員、看護職員ごとの認知症ケアに関する研修計画を作成し、当該計画に従い研修を実施（実施予定も含む）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3" eb="45">
      <t>ジッシ</t>
    </rPh>
    <rPh sb="45" eb="47">
      <t>ヨテイ</t>
    </rPh>
    <rPh sb="48" eb="49">
      <t>フク</t>
    </rPh>
    <phoneticPr fontId="3"/>
  </si>
  <si>
    <t>□</t>
    <phoneticPr fontId="3"/>
  </si>
  <si>
    <t>認知症介護の指導に係る専門的な研修を終了している者を１名以上配置し、施設全体の認知症ケアの指導等を実施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6">
      <t>シセツ</t>
    </rPh>
    <rPh sb="36" eb="38">
      <t>ゼンタイ</t>
    </rPh>
    <rPh sb="39" eb="42">
      <t>ニンチショウ</t>
    </rPh>
    <rPh sb="45" eb="47">
      <t>シドウ</t>
    </rPh>
    <rPh sb="47" eb="48">
      <t>トウ</t>
    </rPh>
    <rPh sb="49" eb="51">
      <t>ジッシ</t>
    </rPh>
    <phoneticPr fontId="3"/>
  </si>
  <si>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3"/>
  </si>
  <si>
    <t>対象者20人未満では１以上
対象者20人以上では当該対象者の数が19を超えて10又はその端数を増すごとに１を加えて得た数以上</t>
    <rPh sb="0" eb="3">
      <t>タイショウシャ</t>
    </rPh>
    <rPh sb="5" eb="8">
      <t>ニンミマン</t>
    </rPh>
    <rPh sb="11" eb="13">
      <t>イジョウ</t>
    </rPh>
    <rPh sb="14" eb="17">
      <t>タイショウシャ</t>
    </rPh>
    <rPh sb="19" eb="22">
      <t>ニンイジョウ</t>
    </rPh>
    <rPh sb="24" eb="26">
      <t>トウガイ</t>
    </rPh>
    <rPh sb="26" eb="29">
      <t>タイショウシャ</t>
    </rPh>
    <rPh sb="30" eb="31">
      <t>カズ</t>
    </rPh>
    <rPh sb="35" eb="36">
      <t>コ</t>
    </rPh>
    <rPh sb="40" eb="41">
      <t>マタ</t>
    </rPh>
    <rPh sb="44" eb="46">
      <t>ハスウ</t>
    </rPh>
    <rPh sb="47" eb="48">
      <t>マ</t>
    </rPh>
    <rPh sb="54" eb="55">
      <t>クワ</t>
    </rPh>
    <rPh sb="57" eb="58">
      <t>エ</t>
    </rPh>
    <rPh sb="59" eb="60">
      <t>カズ</t>
    </rPh>
    <rPh sb="60" eb="62">
      <t>イジョウ</t>
    </rPh>
    <phoneticPr fontId="3"/>
  </si>
  <si>
    <t>認知症介護に係る専門的な研修を終了している者</t>
    <rPh sb="0" eb="3">
      <t>ニンチショウ</t>
    </rPh>
    <rPh sb="3" eb="5">
      <t>カイゴ</t>
    </rPh>
    <rPh sb="6" eb="7">
      <t>カカ</t>
    </rPh>
    <rPh sb="8" eb="11">
      <t>センモンテキ</t>
    </rPh>
    <rPh sb="12" eb="14">
      <t>ケンシュウ</t>
    </rPh>
    <rPh sb="15" eb="17">
      <t>シュウリョウ</t>
    </rPh>
    <rPh sb="21" eb="22">
      <t>シャ</t>
    </rPh>
    <phoneticPr fontId="3"/>
  </si>
  <si>
    <t>２分の１以上</t>
    <rPh sb="1" eb="2">
      <t>ブン</t>
    </rPh>
    <rPh sb="4" eb="6">
      <t>イジョウ</t>
    </rPh>
    <phoneticPr fontId="3"/>
  </si>
  <si>
    <t>利用者に占める認知症の者の割合</t>
    <rPh sb="0" eb="3">
      <t>リヨウシャ</t>
    </rPh>
    <rPh sb="4" eb="5">
      <t>シ</t>
    </rPh>
    <rPh sb="7" eb="10">
      <t>ニンチショウ</t>
    </rPh>
    <rPh sb="11" eb="12">
      <t>シャ</t>
    </rPh>
    <rPh sb="13" eb="15">
      <t>ワリアイ</t>
    </rPh>
    <phoneticPr fontId="3"/>
  </si>
  <si>
    <t>認知症専門ケア加算（Ⅱ）</t>
    <rPh sb="0" eb="3">
      <t>ニンチショウ</t>
    </rPh>
    <rPh sb="3" eb="5">
      <t>センモン</t>
    </rPh>
    <rPh sb="7" eb="9">
      <t>カサン</t>
    </rPh>
    <phoneticPr fontId="3"/>
  </si>
  <si>
    <t>認知症専門ケア加算（Ⅰ）</t>
    <rPh sb="0" eb="3">
      <t>ニンチショウ</t>
    </rPh>
    <rPh sb="3" eb="5">
      <t>センモン</t>
    </rPh>
    <rPh sb="7" eb="9">
      <t>カサン</t>
    </rPh>
    <phoneticPr fontId="3"/>
  </si>
  <si>
    <t>利用者が利用していた訪問看護事業所による健康上の管理</t>
    <rPh sb="0" eb="3">
      <t>リヨウシャ</t>
    </rPh>
    <rPh sb="4" eb="6">
      <t>リヨウ</t>
    </rPh>
    <rPh sb="10" eb="12">
      <t>ホウモン</t>
    </rPh>
    <rPh sb="12" eb="14">
      <t>カンゴ</t>
    </rPh>
    <rPh sb="14" eb="17">
      <t>ジギョウショ</t>
    </rPh>
    <rPh sb="20" eb="23">
      <t>ケンコウジョウ</t>
    </rPh>
    <rPh sb="24" eb="26">
      <t>カンリ</t>
    </rPh>
    <phoneticPr fontId="3"/>
  </si>
  <si>
    <t>在宅中重度者受入加算</t>
    <rPh sb="0" eb="2">
      <t>ザイタク</t>
    </rPh>
    <rPh sb="2" eb="3">
      <t>チュウ</t>
    </rPh>
    <rPh sb="3" eb="6">
      <t>ジュウドシャ</t>
    </rPh>
    <rPh sb="6" eb="8">
      <t>ウケイレ</t>
    </rPh>
    <rPh sb="8" eb="10">
      <t>カサン</t>
    </rPh>
    <phoneticPr fontId="3"/>
  </si>
  <si>
    <t>１日につき３回まで</t>
    <rPh sb="1" eb="2">
      <t>ニチ</t>
    </rPh>
    <rPh sb="6" eb="7">
      <t>カイ</t>
    </rPh>
    <phoneticPr fontId="3"/>
  </si>
  <si>
    <t>加算の算定回数</t>
    <rPh sb="0" eb="2">
      <t>カサン</t>
    </rPh>
    <rPh sb="3" eb="5">
      <t>サンテイ</t>
    </rPh>
    <rPh sb="5" eb="7">
      <t>カイスウ</t>
    </rPh>
    <phoneticPr fontId="3"/>
  </si>
  <si>
    <t>あり</t>
    <phoneticPr fontId="3"/>
  </si>
  <si>
    <t>療養食の献立の作成の有無</t>
    <rPh sb="0" eb="3">
      <t>リョウヨウショク</t>
    </rPh>
    <rPh sb="4" eb="6">
      <t>コンダテ</t>
    </rPh>
    <rPh sb="7" eb="9">
      <t>サクセイ</t>
    </rPh>
    <rPh sb="10" eb="12">
      <t>ウム</t>
    </rPh>
    <phoneticPr fontId="3"/>
  </si>
  <si>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3"/>
  </si>
  <si>
    <t>定員、人員基準に適合</t>
    <rPh sb="0" eb="2">
      <t>テイイン</t>
    </rPh>
    <rPh sb="3" eb="5">
      <t>ジンイン</t>
    </rPh>
    <rPh sb="5" eb="7">
      <t>キジュン</t>
    </rPh>
    <rPh sb="8" eb="10">
      <t>テキゴウ</t>
    </rPh>
    <phoneticPr fontId="3"/>
  </si>
  <si>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</si>
  <si>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
  </si>
  <si>
    <t>療養食加算</t>
    <rPh sb="0" eb="3">
      <t>リョウヨウショク</t>
    </rPh>
    <rPh sb="3" eb="5">
      <t>カサン</t>
    </rPh>
    <phoneticPr fontId="3"/>
  </si>
  <si>
    <t>該当</t>
    <rPh sb="0" eb="2">
      <t>ガイトウ</t>
    </rPh>
    <phoneticPr fontId="3"/>
  </si>
  <si>
    <t>連続して３０日を超えて同一の指定短期入所生活介護事業書に入所</t>
    <rPh sb="0" eb="2">
      <t>レンゾク</t>
    </rPh>
    <rPh sb="6" eb="7">
      <t>ニチ</t>
    </rPh>
    <rPh sb="8" eb="9">
      <t>コ</t>
    </rPh>
    <rPh sb="11" eb="13">
      <t>ドウイツ</t>
    </rPh>
    <rPh sb="14" eb="16">
      <t>シテイ</t>
    </rPh>
    <rPh sb="16" eb="20">
      <t>タンキニュウショ</t>
    </rPh>
    <rPh sb="20" eb="22">
      <t>セイカツ</t>
    </rPh>
    <rPh sb="22" eb="24">
      <t>カイゴ</t>
    </rPh>
    <rPh sb="24" eb="27">
      <t>ジギョウショ</t>
    </rPh>
    <rPh sb="28" eb="30">
      <t>ニュウショ</t>
    </rPh>
    <phoneticPr fontId="3"/>
  </si>
  <si>
    <t>長期利用者減算</t>
    <rPh sb="0" eb="2">
      <t>チョウキ</t>
    </rPh>
    <rPh sb="2" eb="5">
      <t>リヨウシャ</t>
    </rPh>
    <rPh sb="5" eb="7">
      <t>ゲンサン</t>
    </rPh>
    <phoneticPr fontId="3"/>
  </si>
  <si>
    <t>７日以内（やむを得ない事情がある場合は１４日以内）</t>
    <rPh sb="1" eb="2">
      <t>ニチ</t>
    </rPh>
    <rPh sb="2" eb="4">
      <t>イナイ</t>
    </rPh>
    <rPh sb="8" eb="9">
      <t>エ</t>
    </rPh>
    <rPh sb="11" eb="13">
      <t>ジジョウ</t>
    </rPh>
    <rPh sb="16" eb="18">
      <t>バアイ</t>
    </rPh>
    <rPh sb="21" eb="22">
      <t>ニチ</t>
    </rPh>
    <rPh sb="22" eb="24">
      <t>イナイ</t>
    </rPh>
    <phoneticPr fontId="3"/>
  </si>
  <si>
    <t>連続算定日数</t>
    <rPh sb="0" eb="2">
      <t>レンゾク</t>
    </rPh>
    <rPh sb="2" eb="4">
      <t>サンテイ</t>
    </rPh>
    <rPh sb="4" eb="6">
      <t>ニッスウ</t>
    </rPh>
    <phoneticPr fontId="3"/>
  </si>
  <si>
    <t>適切なアセスメントによる代替手段の確保</t>
    <rPh sb="0" eb="2">
      <t>テキセツ</t>
    </rPh>
    <rPh sb="12" eb="14">
      <t>ダイガ</t>
    </rPh>
    <rPh sb="14" eb="16">
      <t>シュダン</t>
    </rPh>
    <rPh sb="17" eb="19">
      <t>カクホ</t>
    </rPh>
    <phoneticPr fontId="3"/>
  </si>
  <si>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3"/>
  </si>
  <si>
    <t>緊急利用者の居宅サービス計画の保存</t>
    <rPh sb="0" eb="2">
      <t>キンキュウ</t>
    </rPh>
    <rPh sb="2" eb="5">
      <t>リヨウシャ</t>
    </rPh>
    <rPh sb="6" eb="8">
      <t>キョタク</t>
    </rPh>
    <rPh sb="12" eb="14">
      <t>ケイカク</t>
    </rPh>
    <rPh sb="15" eb="17">
      <t>ホゾン</t>
    </rPh>
    <phoneticPr fontId="3"/>
  </si>
  <si>
    <t>利用理由・期間・対応などの事項を記録</t>
    <rPh sb="0" eb="2">
      <t>リヨウ</t>
    </rPh>
    <rPh sb="2" eb="4">
      <t>リユウ</t>
    </rPh>
    <rPh sb="5" eb="7">
      <t>キカン</t>
    </rPh>
    <rPh sb="8" eb="10">
      <t>タイオウ</t>
    </rPh>
    <rPh sb="13" eb="15">
      <t>ジコウ</t>
    </rPh>
    <rPh sb="16" eb="18">
      <t>キロク</t>
    </rPh>
    <phoneticPr fontId="3"/>
  </si>
  <si>
    <t>介護支援専門員が緊急の必要性及び利用を認めている</t>
    <rPh sb="0" eb="2">
      <t>カイゴ</t>
    </rPh>
    <rPh sb="2" eb="4">
      <t>シエン</t>
    </rPh>
    <rPh sb="4" eb="7">
      <t>センモンイン</t>
    </rPh>
    <rPh sb="8" eb="10">
      <t>キンキュウ</t>
    </rPh>
    <rPh sb="11" eb="13">
      <t>ヒツヨウ</t>
    </rPh>
    <rPh sb="13" eb="14">
      <t>セイ</t>
    </rPh>
    <rPh sb="14" eb="15">
      <t>オヨ</t>
    </rPh>
    <rPh sb="16" eb="18">
      <t>リヨウ</t>
    </rPh>
    <rPh sb="19" eb="20">
      <t>ミト</t>
    </rPh>
    <phoneticPr fontId="3"/>
  </si>
  <si>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3"/>
  </si>
  <si>
    <t>緊急短期入所受入加算</t>
    <rPh sb="0" eb="2">
      <t>キンキュウ</t>
    </rPh>
    <rPh sb="2" eb="4">
      <t>タンキ</t>
    </rPh>
    <rPh sb="4" eb="6">
      <t>ニュウショ</t>
    </rPh>
    <rPh sb="6" eb="8">
      <t>ウケイレ</t>
    </rPh>
    <rPh sb="8" eb="10">
      <t>カサン</t>
    </rPh>
    <phoneticPr fontId="3"/>
  </si>
  <si>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3"/>
  </si>
  <si>
    <t>送迎加算</t>
    <rPh sb="0" eb="2">
      <t>ソウゲイ</t>
    </rPh>
    <rPh sb="2" eb="4">
      <t>カサン</t>
    </rPh>
    <phoneticPr fontId="3"/>
  </si>
  <si>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</si>
  <si>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利用者に応じたサービスの提供</t>
    <rPh sb="0" eb="3">
      <t>リヨウシャ</t>
    </rPh>
    <rPh sb="4" eb="5">
      <t>オウ</t>
    </rPh>
    <rPh sb="12" eb="14">
      <t>テイキョウ</t>
    </rPh>
    <phoneticPr fontId="3"/>
  </si>
  <si>
    <t>利用者ごとの個別担当者</t>
    <rPh sb="0" eb="2">
      <t>リヨウ</t>
    </rPh>
    <rPh sb="2" eb="3">
      <t>シャ</t>
    </rPh>
    <rPh sb="6" eb="8">
      <t>コベツ</t>
    </rPh>
    <rPh sb="8" eb="11">
      <t>タントウシャ</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</si>
  <si>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</si>
  <si>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介護サービス計画書による記録</t>
    <rPh sb="0" eb="2">
      <t>カイゴ</t>
    </rPh>
    <rPh sb="6" eb="9">
      <t>ケイカクショ</t>
    </rPh>
    <rPh sb="12" eb="14">
      <t>キロク</t>
    </rPh>
    <phoneticPr fontId="3"/>
  </si>
  <si>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3"/>
  </si>
  <si>
    <t>利用開始日から７日を限度として算定</t>
    <rPh sb="0" eb="2">
      <t>リヨウ</t>
    </rPh>
    <rPh sb="2" eb="4">
      <t>カイシ</t>
    </rPh>
    <rPh sb="4" eb="5">
      <t>ヒ</t>
    </rPh>
    <rPh sb="8" eb="9">
      <t>ニチ</t>
    </rPh>
    <rPh sb="10" eb="12">
      <t>ゲンド</t>
    </rPh>
    <rPh sb="15" eb="17">
      <t>サンテイ</t>
    </rPh>
    <phoneticPr fontId="3"/>
  </si>
  <si>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3"/>
  </si>
  <si>
    <t>加算適用利用者が次を満たす
病院又は診療所に入院中の者、介護保険施設等に入院又は入所中の者、認知症対応型共同生活介護等を利用中の者が、直接、短期入所生活介護の利用を開始していない。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セイカツ</t>
    </rPh>
    <rPh sb="76" eb="78">
      <t>カイゴ</t>
    </rPh>
    <rPh sb="79" eb="81">
      <t>リヨウ</t>
    </rPh>
    <rPh sb="82" eb="84">
      <t>カイシ</t>
    </rPh>
    <phoneticPr fontId="3"/>
  </si>
  <si>
    <t>利用者に「認知症の行動・心理状況」が認められ、緊急に短期入所生活介護が必要と医師が判断し、介護支援専門員・受入事業所職員と連携し、利用者又は家族の同意を得て短期入所生活介護を開始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セイカツ</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68" eb="69">
      <t>マタ</t>
    </rPh>
    <rPh sb="70" eb="72">
      <t>カゾク</t>
    </rPh>
    <rPh sb="73" eb="75">
      <t>ドウイ</t>
    </rPh>
    <rPh sb="76" eb="77">
      <t>エ</t>
    </rPh>
    <rPh sb="78" eb="80">
      <t>タンキ</t>
    </rPh>
    <rPh sb="80" eb="82">
      <t>ニュウショ</t>
    </rPh>
    <rPh sb="82" eb="84">
      <t>セイカツ</t>
    </rPh>
    <rPh sb="84" eb="86">
      <t>カイゴ</t>
    </rPh>
    <rPh sb="87" eb="89">
      <t>カイシ</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</si>
  <si>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</si>
  <si>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r>
      <t xml:space="preserve">夜勤時間帯を通じ、看護職員、介護福祉士、特定登録者、新特定登録者又は認定特定行為業務従事者のいずれかを１以上配置
</t>
    </r>
    <r>
      <rPr>
        <sz val="9"/>
        <rFont val="ＭＳ ゴシック"/>
        <family val="3"/>
        <charset val="128"/>
      </rPr>
      <t>※ただし、以下①又は②のいずれかに適合している場合は、最低基準を0.9以上上回っている場合に算定する。
①利用者の動向を検知できる見守り機器を利用者の数の100分の15以上設置、②見守り機器を安全かつ有効に活用するための委員会を設置し必要な検討を実施</t>
    </r>
    <rPh sb="0" eb="2">
      <t>ヤキン</t>
    </rPh>
    <rPh sb="2" eb="5">
      <t>ジカンタイ</t>
    </rPh>
    <rPh sb="6" eb="7">
      <t>ツウ</t>
    </rPh>
    <rPh sb="9" eb="11">
      <t>カンゴ</t>
    </rPh>
    <rPh sb="11" eb="13">
      <t>ショクイン</t>
    </rPh>
    <rPh sb="52" eb="54">
      <t>イジョウ</t>
    </rPh>
    <rPh sb="54" eb="56">
      <t>ハイチ</t>
    </rPh>
    <rPh sb="63" eb="65">
      <t>イカ</t>
    </rPh>
    <rPh sb="66" eb="67">
      <t>マタ</t>
    </rPh>
    <rPh sb="75" eb="77">
      <t>テキゴウ</t>
    </rPh>
    <rPh sb="81" eb="83">
      <t>バアイ</t>
    </rPh>
    <rPh sb="85" eb="87">
      <t>サイテイ</t>
    </rPh>
    <rPh sb="87" eb="89">
      <t>キジュン</t>
    </rPh>
    <rPh sb="93" eb="95">
      <t>イジョウ</t>
    </rPh>
    <rPh sb="95" eb="97">
      <t>ウワマワ</t>
    </rPh>
    <rPh sb="101" eb="103">
      <t>バアイ</t>
    </rPh>
    <rPh sb="104" eb="106">
      <t>サンテイ</t>
    </rPh>
    <rPh sb="111" eb="114">
      <t>リヨウシャ</t>
    </rPh>
    <rPh sb="115" eb="117">
      <t>ドウコウ</t>
    </rPh>
    <rPh sb="118" eb="120">
      <t>ケンチ</t>
    </rPh>
    <rPh sb="123" eb="125">
      <t>ミマモ</t>
    </rPh>
    <rPh sb="126" eb="128">
      <t>キキ</t>
    </rPh>
    <rPh sb="129" eb="132">
      <t>リヨウシャ</t>
    </rPh>
    <rPh sb="133" eb="134">
      <t>カズ</t>
    </rPh>
    <rPh sb="138" eb="139">
      <t>ブン</t>
    </rPh>
    <rPh sb="142" eb="144">
      <t>イジョウ</t>
    </rPh>
    <rPh sb="144" eb="146">
      <t>セッチ</t>
    </rPh>
    <rPh sb="148" eb="150">
      <t>ミマモ</t>
    </rPh>
    <rPh sb="151" eb="153">
      <t>キキ</t>
    </rPh>
    <rPh sb="154" eb="156">
      <t>アンゼン</t>
    </rPh>
    <rPh sb="158" eb="160">
      <t>ユウコウ</t>
    </rPh>
    <rPh sb="161" eb="163">
      <t>カツヨウ</t>
    </rPh>
    <rPh sb="168" eb="171">
      <t>イインカイ</t>
    </rPh>
    <rPh sb="172" eb="174">
      <t>セッチ</t>
    </rPh>
    <rPh sb="175" eb="177">
      <t>ヒツヨウ</t>
    </rPh>
    <rPh sb="178" eb="180">
      <t>ケントウ</t>
    </rPh>
    <rPh sb="181" eb="183">
      <t>ジッシ</t>
    </rPh>
    <phoneticPr fontId="3"/>
  </si>
  <si>
    <t>夜勤職員配置加算（Ⅲ）又は（Ⅳ）</t>
    <rPh sb="0" eb="2">
      <t>ヤキン</t>
    </rPh>
    <rPh sb="2" eb="4">
      <t>ショクイン</t>
    </rPh>
    <rPh sb="4" eb="6">
      <t>ハイチ</t>
    </rPh>
    <rPh sb="6" eb="8">
      <t>カサン</t>
    </rPh>
    <rPh sb="11" eb="12">
      <t>マタ</t>
    </rPh>
    <phoneticPr fontId="3"/>
  </si>
  <si>
    <r>
      <t xml:space="preserve">夜勤を行う看護職員又は介護職員を、必要となる（夜勤減算とならない）数に１を加えた数以上配置
</t>
    </r>
    <r>
      <rPr>
        <sz val="9"/>
        <rFont val="ＭＳ ゴシック"/>
        <family val="3"/>
        <charset val="128"/>
      </rPr>
      <t>※ただし、以下①又は②のいずれかに適合している場合は、最低基準を0.9以上上回っている場合に算定する。
①利用者の動向を検知できる見守り機器を利用者の数の100分の15以上設置、②見守り機器を安全かつ有効に活用するための委員会を設置し必要な検討を実施</t>
    </r>
    <rPh sb="0" eb="2">
      <t>ヤキン</t>
    </rPh>
    <rPh sb="3" eb="4">
      <t>オコナ</t>
    </rPh>
    <rPh sb="5" eb="7">
      <t>カンゴ</t>
    </rPh>
    <rPh sb="7" eb="9">
      <t>ショクイン</t>
    </rPh>
    <rPh sb="9" eb="10">
      <t>マタ</t>
    </rPh>
    <rPh sb="11" eb="13">
      <t>カイゴ</t>
    </rPh>
    <rPh sb="13" eb="15">
      <t>ショクイン</t>
    </rPh>
    <rPh sb="17" eb="19">
      <t>ヒツヨウ</t>
    </rPh>
    <rPh sb="23" eb="25">
      <t>ヤキン</t>
    </rPh>
    <rPh sb="25" eb="27">
      <t>ゲンサン</t>
    </rPh>
    <rPh sb="33" eb="34">
      <t>カズ</t>
    </rPh>
    <rPh sb="37" eb="38">
      <t>クワ</t>
    </rPh>
    <rPh sb="40" eb="41">
      <t>カズ</t>
    </rPh>
    <rPh sb="41" eb="43">
      <t>イジョウ</t>
    </rPh>
    <rPh sb="43" eb="45">
      <t>ハイチ</t>
    </rPh>
    <rPh sb="52" eb="54">
      <t>イカ</t>
    </rPh>
    <rPh sb="55" eb="56">
      <t>マタ</t>
    </rPh>
    <rPh sb="64" eb="66">
      <t>テキゴウ</t>
    </rPh>
    <rPh sb="70" eb="72">
      <t>バアイ</t>
    </rPh>
    <rPh sb="74" eb="76">
      <t>サイテイ</t>
    </rPh>
    <rPh sb="76" eb="78">
      <t>キジュン</t>
    </rPh>
    <rPh sb="82" eb="84">
      <t>イジョウ</t>
    </rPh>
    <rPh sb="84" eb="86">
      <t>ウワマワ</t>
    </rPh>
    <rPh sb="90" eb="92">
      <t>バアイ</t>
    </rPh>
    <rPh sb="93" eb="95">
      <t>サンテイ</t>
    </rPh>
    <rPh sb="100" eb="103">
      <t>リヨウシャ</t>
    </rPh>
    <rPh sb="104" eb="106">
      <t>ドウコウ</t>
    </rPh>
    <rPh sb="107" eb="109">
      <t>ケンチ</t>
    </rPh>
    <rPh sb="112" eb="114">
      <t>ミマモ</t>
    </rPh>
    <rPh sb="115" eb="117">
      <t>キキ</t>
    </rPh>
    <rPh sb="118" eb="121">
      <t>リヨウシャ</t>
    </rPh>
    <rPh sb="122" eb="123">
      <t>カズ</t>
    </rPh>
    <rPh sb="127" eb="128">
      <t>ブン</t>
    </rPh>
    <rPh sb="131" eb="133">
      <t>イジョウ</t>
    </rPh>
    <rPh sb="133" eb="135">
      <t>セッチ</t>
    </rPh>
    <rPh sb="137" eb="139">
      <t>ミマモ</t>
    </rPh>
    <rPh sb="140" eb="142">
      <t>キキ</t>
    </rPh>
    <rPh sb="143" eb="145">
      <t>アンゼン</t>
    </rPh>
    <rPh sb="147" eb="149">
      <t>ユウコウ</t>
    </rPh>
    <rPh sb="150" eb="152">
      <t>カツヨウ</t>
    </rPh>
    <rPh sb="157" eb="160">
      <t>イインカイ</t>
    </rPh>
    <rPh sb="161" eb="163">
      <t>セッチ</t>
    </rPh>
    <rPh sb="164" eb="166">
      <t>ヒツヨウ</t>
    </rPh>
    <rPh sb="167" eb="169">
      <t>ケントウ</t>
    </rPh>
    <rPh sb="170" eb="172">
      <t>ジッシ</t>
    </rPh>
    <phoneticPr fontId="3"/>
  </si>
  <si>
    <t>夜勤職員配置加算（Ⅰ）又は（Ⅱ）</t>
    <rPh sb="0" eb="2">
      <t>ヤキン</t>
    </rPh>
    <rPh sb="2" eb="4">
      <t>ショクイン</t>
    </rPh>
    <rPh sb="4" eb="6">
      <t>ハイチ</t>
    </rPh>
    <rPh sb="6" eb="8">
      <t>カサン</t>
    </rPh>
    <rPh sb="11" eb="12">
      <t>マタ</t>
    </rPh>
    <phoneticPr fontId="3"/>
  </si>
  <si>
    <t>急変時の医療提供の方針について、利用者から同意</t>
    <rPh sb="0" eb="2">
      <t>キュウヘン</t>
    </rPh>
    <rPh sb="2" eb="3">
      <t>ジ</t>
    </rPh>
    <rPh sb="4" eb="6">
      <t>イリョウ</t>
    </rPh>
    <rPh sb="6" eb="8">
      <t>テイキョウ</t>
    </rPh>
    <rPh sb="9" eb="11">
      <t>ホウシン</t>
    </rPh>
    <rPh sb="16" eb="19">
      <t>リヨウシャ</t>
    </rPh>
    <rPh sb="21" eb="23">
      <t>ドウイ</t>
    </rPh>
    <phoneticPr fontId="3"/>
  </si>
  <si>
    <t>協力医療機関と連携との緊急時対応の取り決め</t>
    <rPh sb="0" eb="2">
      <t>キョウリョク</t>
    </rPh>
    <rPh sb="2" eb="4">
      <t>イリョウ</t>
    </rPh>
    <rPh sb="4" eb="6">
      <t>キカン</t>
    </rPh>
    <rPh sb="7" eb="9">
      <t>レンケイ</t>
    </rPh>
    <rPh sb="11" eb="14">
      <t>キンキュウジ</t>
    </rPh>
    <rPh sb="14" eb="16">
      <t>タイオウ</t>
    </rPh>
    <rPh sb="17" eb="18">
      <t>ト</t>
    </rPh>
    <rPh sb="19" eb="20">
      <t>キ</t>
    </rPh>
    <phoneticPr fontId="3"/>
  </si>
  <si>
    <t>利用者の急変の予測や早期発見のため、看護職員による定期的な巡視</t>
    <rPh sb="0" eb="3">
      <t>リヨウシャ</t>
    </rPh>
    <rPh sb="4" eb="6">
      <t>キュウヘン</t>
    </rPh>
    <rPh sb="7" eb="9">
      <t>ヨソク</t>
    </rPh>
    <rPh sb="10" eb="12">
      <t>ソウキ</t>
    </rPh>
    <rPh sb="12" eb="14">
      <t>ハッケン</t>
    </rPh>
    <rPh sb="18" eb="20">
      <t>カンゴ</t>
    </rPh>
    <rPh sb="20" eb="22">
      <t>ショクイン</t>
    </rPh>
    <rPh sb="25" eb="28">
      <t>テイキテキ</t>
    </rPh>
    <rPh sb="29" eb="31">
      <t>ジュンシ</t>
    </rPh>
    <phoneticPr fontId="3"/>
  </si>
  <si>
    <t>看護体制加算（Ⅱ）又は（Ⅳ）を算定</t>
    <rPh sb="0" eb="2">
      <t>カンゴ</t>
    </rPh>
    <rPh sb="2" eb="4">
      <t>タイセイ</t>
    </rPh>
    <rPh sb="4" eb="6">
      <t>カサン</t>
    </rPh>
    <rPh sb="9" eb="10">
      <t>マタ</t>
    </rPh>
    <rPh sb="15" eb="17">
      <t>サンテイ</t>
    </rPh>
    <phoneticPr fontId="3"/>
  </si>
  <si>
    <t>医療連携強化加算</t>
    <rPh sb="0" eb="2">
      <t>イリョウ</t>
    </rPh>
    <rPh sb="2" eb="4">
      <t>レンケイ</t>
    </rPh>
    <rPh sb="4" eb="6">
      <t>キョウカ</t>
    </rPh>
    <rPh sb="6" eb="8">
      <t>カサン</t>
    </rPh>
    <phoneticPr fontId="3"/>
  </si>
  <si>
    <t>５ 定員、人員基準に適合</t>
    <rPh sb="2" eb="4">
      <t>テイイン</t>
    </rPh>
    <rPh sb="5" eb="7">
      <t>ジンイン</t>
    </rPh>
    <rPh sb="7" eb="9">
      <t>キジュン</t>
    </rPh>
    <rPh sb="10" eb="12">
      <t>テキゴウ</t>
    </rPh>
    <phoneticPr fontId="3"/>
  </si>
  <si>
    <t>４ 看護職員による２４時間の連絡体制の確保</t>
    <rPh sb="2" eb="4">
      <t>カンゴ</t>
    </rPh>
    <rPh sb="4" eb="6">
      <t>ショクイン</t>
    </rPh>
    <rPh sb="11" eb="13">
      <t>ジカン</t>
    </rPh>
    <rPh sb="14" eb="16">
      <t>レンラク</t>
    </rPh>
    <rPh sb="16" eb="18">
      <t>タイセイ</t>
    </rPh>
    <rPh sb="19" eb="21">
      <t>カクホ</t>
    </rPh>
    <phoneticPr fontId="3"/>
  </si>
  <si>
    <t>３ 常勤換算で利用者の数が２５又はその端数を増すごとに１人以上配置</t>
    <rPh sb="31" eb="33">
      <t>ハイチ</t>
    </rPh>
    <phoneticPr fontId="3"/>
  </si>
  <si>
    <t>100分の70以上</t>
    <rPh sb="3" eb="4">
      <t>ブン</t>
    </rPh>
    <rPh sb="7" eb="9">
      <t>イジョウ</t>
    </rPh>
    <phoneticPr fontId="3"/>
  </si>
  <si>
    <t>２ 前年度又は前３月間の利用者の総数のうち、要介護３以上である者の占める割合</t>
    <rPh sb="2" eb="5">
      <t>ゼンネンド</t>
    </rPh>
    <rPh sb="5" eb="6">
      <t>マタ</t>
    </rPh>
    <rPh sb="7" eb="8">
      <t>マエ</t>
    </rPh>
    <rPh sb="9" eb="10">
      <t>ツキ</t>
    </rPh>
    <rPh sb="10" eb="11">
      <t>アイダ</t>
    </rPh>
    <rPh sb="12" eb="15">
      <t>リヨウシャ</t>
    </rPh>
    <rPh sb="16" eb="18">
      <t>ソウスウ</t>
    </rPh>
    <rPh sb="22" eb="25">
      <t>ヨウカイゴ</t>
    </rPh>
    <rPh sb="26" eb="28">
      <t>イジョウ</t>
    </rPh>
    <rPh sb="31" eb="32">
      <t>シャ</t>
    </rPh>
    <rPh sb="33" eb="34">
      <t>シ</t>
    </rPh>
    <rPh sb="36" eb="38">
      <t>ワリアイ</t>
    </rPh>
    <phoneticPr fontId="3"/>
  </si>
  <si>
    <t>30人以下50人以下</t>
    <rPh sb="2" eb="5">
      <t>ニンイカ</t>
    </rPh>
    <rPh sb="7" eb="10">
      <t>ニンイカ</t>
    </rPh>
    <phoneticPr fontId="3"/>
  </si>
  <si>
    <t>１ 利用定員</t>
    <rPh sb="2" eb="4">
      <t>リヨウ</t>
    </rPh>
    <rPh sb="4" eb="6">
      <t>テイイン</t>
    </rPh>
    <phoneticPr fontId="3"/>
  </si>
  <si>
    <t>看護体制加算（Ⅳ）ロ</t>
    <rPh sb="0" eb="2">
      <t>カンゴ</t>
    </rPh>
    <rPh sb="2" eb="4">
      <t>タイセイ</t>
    </rPh>
    <rPh sb="4" eb="6">
      <t>カサン</t>
    </rPh>
    <phoneticPr fontId="3"/>
  </si>
  <si>
    <t>29人以下</t>
    <rPh sb="2" eb="5">
      <t>ニンイカ</t>
    </rPh>
    <phoneticPr fontId="3"/>
  </si>
  <si>
    <t>看護体制加算（Ⅳ）イ</t>
    <rPh sb="0" eb="2">
      <t>カンゴ</t>
    </rPh>
    <rPh sb="2" eb="4">
      <t>タイセイ</t>
    </rPh>
    <rPh sb="4" eb="6">
      <t>カサン</t>
    </rPh>
    <phoneticPr fontId="3"/>
  </si>
  <si>
    <t>４ 定員、人員基準に適合</t>
    <rPh sb="2" eb="4">
      <t>テイイン</t>
    </rPh>
    <rPh sb="5" eb="7">
      <t>ジンイン</t>
    </rPh>
    <rPh sb="7" eb="9">
      <t>キジュン</t>
    </rPh>
    <rPh sb="10" eb="12">
      <t>テキゴウ</t>
    </rPh>
    <phoneticPr fontId="3"/>
  </si>
  <si>
    <t>３ 常勤の看護師１名以上配置</t>
    <rPh sb="2" eb="4">
      <t>ジョウキン</t>
    </rPh>
    <rPh sb="5" eb="8">
      <t>カンゴシ</t>
    </rPh>
    <rPh sb="9" eb="10">
      <t>メイ</t>
    </rPh>
    <rPh sb="10" eb="12">
      <t>イジョウ</t>
    </rPh>
    <rPh sb="12" eb="14">
      <t>ハイチ</t>
    </rPh>
    <phoneticPr fontId="3"/>
  </si>
  <si>
    <t>看護体制加算（Ⅲ）ロ</t>
    <rPh sb="0" eb="2">
      <t>カンゴ</t>
    </rPh>
    <rPh sb="2" eb="4">
      <t>タイセイ</t>
    </rPh>
    <rPh sb="4" eb="6">
      <t>カサン</t>
    </rPh>
    <phoneticPr fontId="3"/>
  </si>
  <si>
    <t>看護体制加算（Ⅲ）イ</t>
    <rPh sb="0" eb="2">
      <t>カンゴ</t>
    </rPh>
    <rPh sb="2" eb="4">
      <t>タイセイ</t>
    </rPh>
    <rPh sb="4" eb="6">
      <t>カサン</t>
    </rPh>
    <phoneticPr fontId="3"/>
  </si>
  <si>
    <t>３ 定員、人員基準に適合</t>
    <rPh sb="2" eb="4">
      <t>テイイン</t>
    </rPh>
    <rPh sb="5" eb="7">
      <t>ジンイン</t>
    </rPh>
    <rPh sb="7" eb="9">
      <t>キジュン</t>
    </rPh>
    <rPh sb="10" eb="12">
      <t>テキゴウ</t>
    </rPh>
    <phoneticPr fontId="3"/>
  </si>
  <si>
    <t>２ 看護職員による２４時間の連絡体制の確保</t>
    <rPh sb="2" eb="4">
      <t>カンゴ</t>
    </rPh>
    <rPh sb="4" eb="6">
      <t>ショクイン</t>
    </rPh>
    <rPh sb="11" eb="13">
      <t>ジカン</t>
    </rPh>
    <rPh sb="14" eb="16">
      <t>レンラク</t>
    </rPh>
    <rPh sb="16" eb="18">
      <t>タイセイ</t>
    </rPh>
    <rPh sb="19" eb="21">
      <t>カクホ</t>
    </rPh>
    <phoneticPr fontId="3"/>
  </si>
  <si>
    <t>１ 常勤換算で利用者の数が２５又はその端数を増すごとに１人以上配置</t>
    <rPh sb="31" eb="33">
      <t>ハイチ</t>
    </rPh>
    <phoneticPr fontId="3"/>
  </si>
  <si>
    <t>看護体制加算（Ⅱ）</t>
    <rPh sb="0" eb="2">
      <t>カンゴ</t>
    </rPh>
    <rPh sb="2" eb="4">
      <t>タイセイ</t>
    </rPh>
    <rPh sb="4" eb="6">
      <t>カサン</t>
    </rPh>
    <phoneticPr fontId="3"/>
  </si>
  <si>
    <t>１ 常勤の看護師１名以上配置</t>
    <rPh sb="2" eb="4">
      <t>ジョウキン</t>
    </rPh>
    <rPh sb="5" eb="8">
      <t>カンゴシ</t>
    </rPh>
    <rPh sb="9" eb="10">
      <t>メイ</t>
    </rPh>
    <rPh sb="10" eb="12">
      <t>イジョウ</t>
    </rPh>
    <rPh sb="12" eb="14">
      <t>ハイチ</t>
    </rPh>
    <phoneticPr fontId="3"/>
  </si>
  <si>
    <t>看護体制加算（Ⅰ）</t>
    <rPh sb="0" eb="2">
      <t>カンゴ</t>
    </rPh>
    <rPh sb="2" eb="4">
      <t>タイセイ</t>
    </rPh>
    <rPh sb="4" eb="6">
      <t>カサン</t>
    </rPh>
    <phoneticPr fontId="3"/>
  </si>
  <si>
    <t>計画に基づく機能訓練の実施</t>
    <rPh sb="0" eb="2">
      <t>ケイカク</t>
    </rPh>
    <rPh sb="3" eb="4">
      <t>モト</t>
    </rPh>
    <rPh sb="6" eb="8">
      <t>キノウ</t>
    </rPh>
    <rPh sb="8" eb="10">
      <t>クンレン</t>
    </rPh>
    <rPh sb="11" eb="13">
      <t>ジッシ</t>
    </rPh>
    <phoneticPr fontId="3"/>
  </si>
  <si>
    <t>３月ごとに実施</t>
    <rPh sb="1" eb="2">
      <t>ツキ</t>
    </rPh>
    <rPh sb="5" eb="7">
      <t>ジッシ</t>
    </rPh>
    <phoneticPr fontId="3"/>
  </si>
  <si>
    <t>機能訓練指導員等が利用者の居宅を訪問した上で、機能訓練指導員その他の職種が共同して個別機能訓練計画を作成</t>
    <rPh sb="0" eb="2">
      <t>キノウ</t>
    </rPh>
    <rPh sb="2" eb="4">
      <t>クンレン</t>
    </rPh>
    <rPh sb="4" eb="7">
      <t>シドウイン</t>
    </rPh>
    <rPh sb="7" eb="8">
      <t>トウ</t>
    </rPh>
    <rPh sb="9" eb="12">
      <t>リヨウシャ</t>
    </rPh>
    <rPh sb="13" eb="15">
      <t>キョタク</t>
    </rPh>
    <rPh sb="16" eb="18">
      <t>ホウモン</t>
    </rPh>
    <rPh sb="20" eb="21">
      <t>ウエ</t>
    </rPh>
    <rPh sb="23" eb="25">
      <t>キノウ</t>
    </rPh>
    <rPh sb="25" eb="27">
      <t>クンレン</t>
    </rPh>
    <rPh sb="27" eb="30">
      <t>シドウイン</t>
    </rPh>
    <rPh sb="32" eb="33">
      <t>タ</t>
    </rPh>
    <rPh sb="34" eb="36">
      <t>ショクシュ</t>
    </rPh>
    <rPh sb="37" eb="39">
      <t>キョウドウ</t>
    </rPh>
    <rPh sb="41" eb="43">
      <t>コベツ</t>
    </rPh>
    <rPh sb="43" eb="45">
      <t>キノウ</t>
    </rPh>
    <rPh sb="45" eb="47">
      <t>クンレン</t>
    </rPh>
    <rPh sb="47" eb="49">
      <t>ケイカク</t>
    </rPh>
    <rPh sb="50" eb="52">
      <t>サクセイ</t>
    </rPh>
    <phoneticPr fontId="3"/>
  </si>
  <si>
    <t>配置</t>
    <rPh sb="0" eb="2">
      <t>ハイチ</t>
    </rPh>
    <phoneticPr fontId="3"/>
  </si>
  <si>
    <t>専ら機能訓練指導員の職務に従事する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名以上配置</t>
    <rPh sb="0" eb="1">
      <t>モッパ</t>
    </rPh>
    <rPh sb="2" eb="4">
      <t>キノウ</t>
    </rPh>
    <rPh sb="4" eb="6">
      <t>クンレン</t>
    </rPh>
    <rPh sb="6" eb="9">
      <t>シドウイン</t>
    </rPh>
    <rPh sb="10" eb="12">
      <t>ショクム</t>
    </rPh>
    <rPh sb="13" eb="15">
      <t>ジュウジ</t>
    </rPh>
    <rPh sb="17" eb="19">
      <t>キノウ</t>
    </rPh>
    <rPh sb="19" eb="21">
      <t>クンレン</t>
    </rPh>
    <rPh sb="21" eb="24">
      <t>シドウイン</t>
    </rPh>
    <rPh sb="25" eb="27">
      <t>リガク</t>
    </rPh>
    <rPh sb="27" eb="30">
      <t>リョウホウシ</t>
    </rPh>
    <rPh sb="31" eb="33">
      <t>サギョウ</t>
    </rPh>
    <rPh sb="33" eb="36">
      <t>リョウホウシ</t>
    </rPh>
    <rPh sb="37" eb="42">
      <t>ゲンゴチョウカクシ</t>
    </rPh>
    <rPh sb="43" eb="45">
      <t>カンゴ</t>
    </rPh>
    <rPh sb="45" eb="47">
      <t>ショクイン</t>
    </rPh>
    <rPh sb="48" eb="53">
      <t>ジュウドウセイフクシ</t>
    </rPh>
    <rPh sb="62" eb="65">
      <t>シアツシ</t>
    </rPh>
    <rPh sb="185" eb="186">
      <t>メイ</t>
    </rPh>
    <rPh sb="186" eb="188">
      <t>イジョウ</t>
    </rPh>
    <rPh sb="188" eb="190">
      <t>ハイチ</t>
    </rPh>
    <phoneticPr fontId="3"/>
  </si>
  <si>
    <t>個別機能訓練加算</t>
    <rPh sb="0" eb="2">
      <t>コベツ</t>
    </rPh>
    <rPh sb="2" eb="4">
      <t>キノウ</t>
    </rPh>
    <rPh sb="4" eb="6">
      <t>クンレン</t>
    </rPh>
    <rPh sb="6" eb="8">
      <t>カサン</t>
    </rPh>
    <phoneticPr fontId="3"/>
  </si>
  <si>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3"/>
  </si>
  <si>
    <t>専ら職務に従事する常勤の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人以上配置</t>
    <rPh sb="0" eb="1">
      <t>モッパ</t>
    </rPh>
    <rPh sb="2" eb="4">
      <t>ショクム</t>
    </rPh>
    <rPh sb="5" eb="7">
      <t>ジュウジ</t>
    </rPh>
    <rPh sb="9" eb="11">
      <t>ジョウキン</t>
    </rPh>
    <rPh sb="12" eb="14">
      <t>キノウ</t>
    </rPh>
    <rPh sb="180" eb="181">
      <t>ニン</t>
    </rPh>
    <rPh sb="181" eb="182">
      <t>イ</t>
    </rPh>
    <rPh sb="182" eb="183">
      <t>ジョウ</t>
    </rPh>
    <rPh sb="183" eb="185">
      <t>ハイチ</t>
    </rPh>
    <phoneticPr fontId="3"/>
  </si>
  <si>
    <t>機能訓練指導員加算</t>
    <rPh sb="0" eb="2">
      <t>キノウ</t>
    </rPh>
    <rPh sb="2" eb="4">
      <t>クンレン</t>
    </rPh>
    <rPh sb="4" eb="7">
      <t>シドウイン</t>
    </rPh>
    <rPh sb="7" eb="9">
      <t>カサン</t>
    </rPh>
    <phoneticPr fontId="3"/>
  </si>
  <si>
    <t>□</t>
    <phoneticPr fontId="3"/>
  </si>
  <si>
    <t>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t>
    <rPh sb="0" eb="2">
      <t>キノウ</t>
    </rPh>
    <rPh sb="2" eb="4">
      <t>クンレン</t>
    </rPh>
    <rPh sb="4" eb="7">
      <t>シドウイン</t>
    </rPh>
    <rPh sb="7" eb="8">
      <t>トウ</t>
    </rPh>
    <rPh sb="9" eb="11">
      <t>リガク</t>
    </rPh>
    <rPh sb="11" eb="14">
      <t>リョウホウシ</t>
    </rPh>
    <rPh sb="14" eb="15">
      <t>トウ</t>
    </rPh>
    <rPh sb="16" eb="18">
      <t>レンケイ</t>
    </rPh>
    <rPh sb="20" eb="22">
      <t>コベツ</t>
    </rPh>
    <rPh sb="22" eb="24">
      <t>キノウ</t>
    </rPh>
    <rPh sb="24" eb="26">
      <t>クンレン</t>
    </rPh>
    <rPh sb="26" eb="28">
      <t>ケイカク</t>
    </rPh>
    <rPh sb="29" eb="31">
      <t>シンチョク</t>
    </rPh>
    <rPh sb="31" eb="33">
      <t>ジョウキョウ</t>
    </rPh>
    <rPh sb="33" eb="34">
      <t>トウ</t>
    </rPh>
    <rPh sb="36" eb="37">
      <t>ツキ</t>
    </rPh>
    <rPh sb="39" eb="40">
      <t>カイ</t>
    </rPh>
    <rPh sb="40" eb="42">
      <t>イジョウ</t>
    </rPh>
    <rPh sb="42" eb="44">
      <t>ヒョウカ</t>
    </rPh>
    <rPh sb="46" eb="49">
      <t>リヨウシャ</t>
    </rPh>
    <rPh sb="49" eb="50">
      <t>マタ</t>
    </rPh>
    <rPh sb="53" eb="55">
      <t>カゾク</t>
    </rPh>
    <rPh sb="56" eb="57">
      <t>タイ</t>
    </rPh>
    <rPh sb="59" eb="61">
      <t>キノウ</t>
    </rPh>
    <rPh sb="61" eb="63">
      <t>クンレン</t>
    </rPh>
    <rPh sb="64" eb="66">
      <t>ナイヨウ</t>
    </rPh>
    <rPh sb="67" eb="75">
      <t>コベツキノウクンレンケイカク</t>
    </rPh>
    <rPh sb="76" eb="78">
      <t>シンチョク</t>
    </rPh>
    <rPh sb="78" eb="80">
      <t>ジョウキョウ</t>
    </rPh>
    <rPh sb="80" eb="81">
      <t>トウ</t>
    </rPh>
    <rPh sb="82" eb="84">
      <t>セツメイ</t>
    </rPh>
    <rPh sb="86" eb="88">
      <t>ヒツヨウ</t>
    </rPh>
    <rPh sb="89" eb="90">
      <t>オウ</t>
    </rPh>
    <rPh sb="92" eb="94">
      <t>クンレン</t>
    </rPh>
    <rPh sb="94" eb="96">
      <t>ナイヨウ</t>
    </rPh>
    <rPh sb="97" eb="99">
      <t>ミナオ</t>
    </rPh>
    <rPh sb="100" eb="101">
      <t>トウ</t>
    </rPh>
    <rPh sb="102" eb="104">
      <t>ジッシ</t>
    </rPh>
    <phoneticPr fontId="3"/>
  </si>
  <si>
    <t>個別機能訓練計画に基づき、利用者の身体機能又は生活機能向上を目的とする機能訓練の項目を準備し、機能訓練指導員等が、利用者の心身の状況に応じた機能訓練を適切に提供</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3"/>
  </si>
  <si>
    <t>指定訪問リハビリテーション事業所、指定通所リハビリテーション事業所又はリハビリテーションを実施している医療提供施設の理学療法士、作業療法士、言語聴覚士又は医師（以下「理学療法士等」という。）が、当該短期入所生活介護事業所を訪問し、当該事業所の機能訓練指導員、看護職員、介護職員、生活相談員その他の職種の者（以下「機能訓練指導員等」という。）と共同してアセスメント、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0" eb="82">
      <t>イカ</t>
    </rPh>
    <rPh sb="83" eb="85">
      <t>リガク</t>
    </rPh>
    <rPh sb="85" eb="88">
      <t>リョウホウシ</t>
    </rPh>
    <rPh sb="88" eb="89">
      <t>トウ</t>
    </rPh>
    <rPh sb="97" eb="99">
      <t>トウガイ</t>
    </rPh>
    <rPh sb="99" eb="107">
      <t>タンキニュウショセイカツカイゴ</t>
    </rPh>
    <rPh sb="107" eb="110">
      <t>ジギョウショ</t>
    </rPh>
    <rPh sb="111" eb="113">
      <t>ホウモン</t>
    </rPh>
    <rPh sb="115" eb="117">
      <t>トウガイ</t>
    </rPh>
    <rPh sb="117" eb="120">
      <t>ジギョウショ</t>
    </rPh>
    <rPh sb="121" eb="123">
      <t>キノウ</t>
    </rPh>
    <rPh sb="123" eb="125">
      <t>クンレン</t>
    </rPh>
    <rPh sb="125" eb="128">
      <t>シドウイン</t>
    </rPh>
    <rPh sb="129" eb="131">
      <t>カンゴ</t>
    </rPh>
    <rPh sb="131" eb="133">
      <t>ショクイン</t>
    </rPh>
    <rPh sb="134" eb="136">
      <t>カイゴ</t>
    </rPh>
    <rPh sb="136" eb="138">
      <t>ショクイン</t>
    </rPh>
    <rPh sb="139" eb="141">
      <t>セイカツ</t>
    </rPh>
    <rPh sb="141" eb="144">
      <t>ソウダンイン</t>
    </rPh>
    <rPh sb="146" eb="147">
      <t>タ</t>
    </rPh>
    <rPh sb="148" eb="150">
      <t>ショクシュ</t>
    </rPh>
    <rPh sb="151" eb="152">
      <t>シャ</t>
    </rPh>
    <rPh sb="153" eb="155">
      <t>イカ</t>
    </rPh>
    <rPh sb="156" eb="158">
      <t>キノウ</t>
    </rPh>
    <rPh sb="158" eb="160">
      <t>クンレン</t>
    </rPh>
    <rPh sb="160" eb="163">
      <t>シドウイン</t>
    </rPh>
    <rPh sb="163" eb="164">
      <t>トウ</t>
    </rPh>
    <rPh sb="171" eb="173">
      <t>キョウドウ</t>
    </rPh>
    <rPh sb="182" eb="184">
      <t>リヨウ</t>
    </rPh>
    <rPh sb="184" eb="185">
      <t>シャ</t>
    </rPh>
    <rPh sb="186" eb="188">
      <t>シンタイ</t>
    </rPh>
    <rPh sb="189" eb="191">
      <t>ジョウキョウ</t>
    </rPh>
    <rPh sb="191" eb="192">
      <t>トウ</t>
    </rPh>
    <rPh sb="193" eb="195">
      <t>ヒョウカ</t>
    </rPh>
    <rPh sb="195" eb="196">
      <t>オヨ</t>
    </rPh>
    <rPh sb="197" eb="199">
      <t>コベツ</t>
    </rPh>
    <rPh sb="199" eb="201">
      <t>キノウ</t>
    </rPh>
    <rPh sb="201" eb="203">
      <t>クンレン</t>
    </rPh>
    <rPh sb="203" eb="205">
      <t>ケイカク</t>
    </rPh>
    <rPh sb="206" eb="208">
      <t>サクセイ</t>
    </rPh>
    <rPh sb="209" eb="211">
      <t>ジッシ</t>
    </rPh>
    <phoneticPr fontId="3"/>
  </si>
  <si>
    <t>生活機能向上連携加算</t>
    <rPh sb="0" eb="10">
      <t>セイカツキノウコウジョウレンケイカサン</t>
    </rPh>
    <phoneticPr fontId="3"/>
  </si>
  <si>
    <t>地域に貢献する活動</t>
    <rPh sb="0" eb="2">
      <t>チイキ</t>
    </rPh>
    <rPh sb="3" eb="5">
      <t>コウケン</t>
    </rPh>
    <rPh sb="7" eb="9">
      <t>カツドウ</t>
    </rPh>
    <phoneticPr fontId="3"/>
  </si>
  <si>
    <t>１以上</t>
    <rPh sb="1" eb="3">
      <t>イジョウ</t>
    </rPh>
    <phoneticPr fontId="3"/>
  </si>
  <si>
    <t>生活相談員の配置</t>
    <rPh sb="0" eb="2">
      <t>セイカツ</t>
    </rPh>
    <rPh sb="2" eb="5">
      <t>ソウダンイン</t>
    </rPh>
    <rPh sb="6" eb="8">
      <t>ハイチ</t>
    </rPh>
    <phoneticPr fontId="3"/>
  </si>
  <si>
    <t>共生型短期入所生活介護</t>
    <rPh sb="0" eb="3">
      <t>キョウセイガタ</t>
    </rPh>
    <rPh sb="3" eb="11">
      <t>タンキニュウショセイカツカイゴ</t>
    </rPh>
    <phoneticPr fontId="3"/>
  </si>
  <si>
    <t>生活相談員配置等加算</t>
    <rPh sb="0" eb="2">
      <t>セイカツ</t>
    </rPh>
    <rPh sb="2" eb="5">
      <t>ソウダンイン</t>
    </rPh>
    <rPh sb="5" eb="7">
      <t>ハイチ</t>
    </rPh>
    <rPh sb="7" eb="8">
      <t>トウ</t>
    </rPh>
    <rPh sb="8" eb="10">
      <t>カサン</t>
    </rPh>
    <phoneticPr fontId="3"/>
  </si>
  <si>
    <t>所定単位数の100分の92</t>
    <rPh sb="0" eb="2">
      <t>ショテイ</t>
    </rPh>
    <rPh sb="2" eb="5">
      <t>タンイスウ</t>
    </rPh>
    <rPh sb="9" eb="10">
      <t>ブン</t>
    </rPh>
    <phoneticPr fontId="3"/>
  </si>
  <si>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3"/>
  </si>
  <si>
    <t>共生型短期入所生活介護</t>
    <rPh sb="0" eb="3">
      <t>キョウセイガタ</t>
    </rPh>
    <rPh sb="3" eb="5">
      <t>タンキ</t>
    </rPh>
    <rPh sb="5" eb="7">
      <t>ニュウショ</t>
    </rPh>
    <rPh sb="7" eb="9">
      <t>セイカツ</t>
    </rPh>
    <rPh sb="9" eb="11">
      <t>カイゴ</t>
    </rPh>
    <phoneticPr fontId="3"/>
  </si>
  <si>
    <t>未配置</t>
    <rPh sb="0" eb="3">
      <t>ミハイチ</t>
    </rPh>
    <phoneticPr fontId="3"/>
  </si>
  <si>
    <t>ユニットごとに常勤のユニットリーダーの配置</t>
    <rPh sb="7" eb="9">
      <t>ジョウキン</t>
    </rPh>
    <rPh sb="19" eb="21">
      <t>ハイチ</t>
    </rPh>
    <phoneticPr fontId="3"/>
  </si>
  <si>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3"/>
  </si>
  <si>
    <t>ユニットケア減算</t>
    <rPh sb="6" eb="8">
      <t>ゲンサン</t>
    </rPh>
    <phoneticPr fontId="3"/>
  </si>
  <si>
    <t>人員基準減算</t>
    <rPh sb="0" eb="2">
      <t>ジンイン</t>
    </rPh>
    <rPh sb="2" eb="4">
      <t>キジュン</t>
    </rPh>
    <rPh sb="4" eb="6">
      <t>ゲンサン</t>
    </rPh>
    <phoneticPr fontId="3"/>
  </si>
  <si>
    <t>定員超過減算</t>
    <rPh sb="0" eb="2">
      <t>テイイン</t>
    </rPh>
    <rPh sb="2" eb="4">
      <t>チョウカ</t>
    </rPh>
    <rPh sb="4" eb="6">
      <t>ゲンサン</t>
    </rPh>
    <phoneticPr fontId="3"/>
  </si>
  <si>
    <t>満たさない</t>
    <rPh sb="0" eb="1">
      <t>ミ</t>
    </rPh>
    <phoneticPr fontId="3"/>
  </si>
  <si>
    <t>ユニット型・・・２ユニットごとに１以上</t>
    <rPh sb="4" eb="5">
      <t>ガタ</t>
    </rPh>
    <rPh sb="17" eb="19">
      <t>イジョウ</t>
    </rPh>
    <phoneticPr fontId="3"/>
  </si>
  <si>
    <t>看護・介護4+25又は端数を増す毎に1を加えた数未満</t>
    <rPh sb="0" eb="2">
      <t>カンゴ</t>
    </rPh>
    <rPh sb="3" eb="5">
      <t>カイゴ</t>
    </rPh>
    <rPh sb="9" eb="10">
      <t>マタ</t>
    </rPh>
    <rPh sb="11" eb="13">
      <t>ハスウ</t>
    </rPh>
    <rPh sb="14" eb="15">
      <t>マ</t>
    </rPh>
    <rPh sb="16" eb="17">
      <t>マイ</t>
    </rPh>
    <rPh sb="20" eb="21">
      <t>クワ</t>
    </rPh>
    <rPh sb="23" eb="24">
      <t>カズ</t>
    </rPh>
    <rPh sb="24" eb="26">
      <t>ミマン</t>
    </rPh>
    <phoneticPr fontId="3"/>
  </si>
  <si>
    <t>利用者数101人以上</t>
    <rPh sb="0" eb="3">
      <t>リヨウシャ</t>
    </rPh>
    <rPh sb="3" eb="4">
      <t>スウ</t>
    </rPh>
    <rPh sb="7" eb="10">
      <t>ニンイジョウ</t>
    </rPh>
    <phoneticPr fontId="3"/>
  </si>
  <si>
    <t>看護・介護4人未満</t>
    <rPh sb="0" eb="2">
      <t>カンゴ</t>
    </rPh>
    <rPh sb="3" eb="5">
      <t>カイゴ</t>
    </rPh>
    <rPh sb="6" eb="7">
      <t>ニン</t>
    </rPh>
    <rPh sb="7" eb="9">
      <t>ミマン</t>
    </rPh>
    <phoneticPr fontId="3"/>
  </si>
  <si>
    <t>利用者数81人以上100人以下</t>
    <rPh sb="0" eb="3">
      <t>リヨウシャ</t>
    </rPh>
    <rPh sb="3" eb="4">
      <t>スウ</t>
    </rPh>
    <rPh sb="6" eb="9">
      <t>ニンイジョウ</t>
    </rPh>
    <rPh sb="12" eb="13">
      <t>ニン</t>
    </rPh>
    <rPh sb="13" eb="15">
      <t>イカ</t>
    </rPh>
    <phoneticPr fontId="3"/>
  </si>
  <si>
    <t>看護・介護3人未満</t>
    <rPh sb="0" eb="2">
      <t>カンゴ</t>
    </rPh>
    <rPh sb="3" eb="5">
      <t>カイゴ</t>
    </rPh>
    <rPh sb="6" eb="7">
      <t>ニン</t>
    </rPh>
    <rPh sb="7" eb="9">
      <t>ミマン</t>
    </rPh>
    <phoneticPr fontId="3"/>
  </si>
  <si>
    <t>利用者数61人以上80人以下</t>
    <rPh sb="0" eb="3">
      <t>リヨウシャ</t>
    </rPh>
    <rPh sb="3" eb="4">
      <t>スウ</t>
    </rPh>
    <rPh sb="6" eb="7">
      <t>ニン</t>
    </rPh>
    <rPh sb="7" eb="9">
      <t>イジョウ</t>
    </rPh>
    <rPh sb="11" eb="12">
      <t>ニン</t>
    </rPh>
    <rPh sb="12" eb="14">
      <t>イカ</t>
    </rPh>
    <phoneticPr fontId="3"/>
  </si>
  <si>
    <t>看護・介護2人未満</t>
    <rPh sb="0" eb="2">
      <t>カンゴ</t>
    </rPh>
    <rPh sb="3" eb="5">
      <t>カイゴ</t>
    </rPh>
    <rPh sb="6" eb="7">
      <t>ニン</t>
    </rPh>
    <rPh sb="7" eb="9">
      <t>ミマン</t>
    </rPh>
    <phoneticPr fontId="3"/>
  </si>
  <si>
    <t>利用者数26人以上60人以下</t>
    <rPh sb="0" eb="3">
      <t>リヨウシャ</t>
    </rPh>
    <rPh sb="3" eb="4">
      <t>スウ</t>
    </rPh>
    <rPh sb="6" eb="7">
      <t>ニン</t>
    </rPh>
    <rPh sb="7" eb="9">
      <t>イジョウ</t>
    </rPh>
    <rPh sb="11" eb="12">
      <t>ニン</t>
    </rPh>
    <rPh sb="12" eb="14">
      <t>イカ</t>
    </rPh>
    <phoneticPr fontId="3"/>
  </si>
  <si>
    <t>看護・介護1人未満</t>
    <rPh sb="0" eb="2">
      <t>カンゴ</t>
    </rPh>
    <rPh sb="3" eb="5">
      <t>カイゴ</t>
    </rPh>
    <rPh sb="6" eb="7">
      <t>ニン</t>
    </rPh>
    <rPh sb="7" eb="9">
      <t>ミマン</t>
    </rPh>
    <phoneticPr fontId="3"/>
  </si>
  <si>
    <t>利用者数25人以下</t>
    <rPh sb="0" eb="3">
      <t>リヨウシャ</t>
    </rPh>
    <rPh sb="3" eb="4">
      <t>スウ</t>
    </rPh>
    <rPh sb="6" eb="7">
      <t>ニン</t>
    </rPh>
    <rPh sb="7" eb="9">
      <t>イカ</t>
    </rPh>
    <phoneticPr fontId="3"/>
  </si>
  <si>
    <t>夜勤減算</t>
    <rPh sb="0" eb="2">
      <t>ヤキン</t>
    </rPh>
    <rPh sb="2" eb="4">
      <t>ゲンサン</t>
    </rPh>
    <phoneticPr fontId="3"/>
  </si>
  <si>
    <t>備考</t>
    <rPh sb="0" eb="2">
      <t>ビコウ</t>
    </rPh>
    <phoneticPr fontId="3"/>
  </si>
  <si>
    <t>点検結果</t>
    <rPh sb="0" eb="2">
      <t>テンケン</t>
    </rPh>
    <rPh sb="2" eb="4">
      <t>ケッカ</t>
    </rPh>
    <phoneticPr fontId="3"/>
  </si>
  <si>
    <t>点検事項</t>
    <rPh sb="0" eb="2">
      <t>テンケン</t>
    </rPh>
    <rPh sb="2" eb="4">
      <t>ジコウ</t>
    </rPh>
    <phoneticPr fontId="3"/>
  </si>
  <si>
    <t>点検項目</t>
    <rPh sb="0" eb="2">
      <t>テンケン</t>
    </rPh>
    <rPh sb="2" eb="4">
      <t>コウモク</t>
    </rPh>
    <phoneticPr fontId="3"/>
  </si>
  <si>
    <t>108 短期入所生活介護費</t>
    <phoneticPr fontId="3"/>
  </si>
  <si>
    <t>氏名</t>
    <rPh sb="0" eb="2">
      <t>シメイ</t>
    </rPh>
    <phoneticPr fontId="3"/>
  </si>
  <si>
    <t>職名</t>
    <rPh sb="0" eb="2">
      <t>ショクメイ</t>
    </rPh>
    <phoneticPr fontId="3"/>
  </si>
  <si>
    <t>記載担当者</t>
    <rPh sb="0" eb="2">
      <t>キサイ</t>
    </rPh>
    <rPh sb="2" eb="5">
      <t>タントウシャ</t>
    </rPh>
    <phoneticPr fontId="3"/>
  </si>
  <si>
    <t>管理者</t>
    <rPh sb="0" eb="2">
      <t>カンリ</t>
    </rPh>
    <rPh sb="2" eb="3">
      <t>シャ</t>
    </rPh>
    <phoneticPr fontId="3"/>
  </si>
  <si>
    <t>　　　　　　年　　　　　月　　　　　日</t>
    <rPh sb="6" eb="7">
      <t>ネン</t>
    </rPh>
    <rPh sb="12" eb="13">
      <t>ガツ</t>
    </rPh>
    <rPh sb="18" eb="19">
      <t>ヒ</t>
    </rPh>
    <phoneticPr fontId="3"/>
  </si>
  <si>
    <t>指定年月日</t>
    <rPh sb="0" eb="2">
      <t>シテイ</t>
    </rPh>
    <rPh sb="2" eb="5">
      <t>ネンガッピ</t>
    </rPh>
    <phoneticPr fontId="3"/>
  </si>
  <si>
    <t>開設年月日</t>
    <rPh sb="0" eb="2">
      <t>カイセツ</t>
    </rPh>
    <rPh sb="2" eb="5">
      <t>ネンガッピ</t>
    </rPh>
    <phoneticPr fontId="3"/>
  </si>
  <si>
    <t>メールアドレス</t>
    <phoneticPr fontId="3"/>
  </si>
  <si>
    <t>ＦＡＸ</t>
    <phoneticPr fontId="3"/>
  </si>
  <si>
    <t>電話</t>
    <rPh sb="0" eb="2">
      <t>デンワ</t>
    </rPh>
    <phoneticPr fontId="3"/>
  </si>
  <si>
    <t>連絡先</t>
    <rPh sb="0" eb="2">
      <t>レンラク</t>
    </rPh>
    <rPh sb="2" eb="3">
      <t>サキ</t>
    </rPh>
    <phoneticPr fontId="3"/>
  </si>
  <si>
    <t>（〒　　　　－　　　　　　　）</t>
    <phoneticPr fontId="3"/>
  </si>
  <si>
    <t>住所</t>
    <rPh sb="0" eb="2">
      <t>ジュウショ</t>
    </rPh>
    <phoneticPr fontId="3"/>
  </si>
  <si>
    <t>事業所名</t>
    <rPh sb="0" eb="3">
      <t>ジギョウショ</t>
    </rPh>
    <rPh sb="3" eb="4">
      <t>メイ</t>
    </rPh>
    <phoneticPr fontId="3"/>
  </si>
  <si>
    <t>フリガナ</t>
    <phoneticPr fontId="3"/>
  </si>
  <si>
    <t>事業所番号</t>
    <rPh sb="0" eb="3">
      <t>ジギョウショ</t>
    </rPh>
    <rPh sb="3" eb="5">
      <t>バンゴウ</t>
    </rPh>
    <phoneticPr fontId="3"/>
  </si>
  <si>
    <t>代表者職名・氏名</t>
    <rPh sb="0" eb="3">
      <t>ダイヒョウシャ</t>
    </rPh>
    <rPh sb="3" eb="4">
      <t>ショク</t>
    </rPh>
    <rPh sb="4" eb="5">
      <t>ナ</t>
    </rPh>
    <rPh sb="6" eb="8">
      <t>シメイ</t>
    </rPh>
    <phoneticPr fontId="3"/>
  </si>
  <si>
    <t>法人名</t>
    <rPh sb="0" eb="2">
      <t>ホウジン</t>
    </rPh>
    <rPh sb="2" eb="3">
      <t>メイ</t>
    </rPh>
    <phoneticPr fontId="3"/>
  </si>
  <si>
    <t>■事業所番号、事業所の名称、連絡先等を記載してください。</t>
    <rPh sb="1" eb="4">
      <t>ジギョウショ</t>
    </rPh>
    <rPh sb="4" eb="6">
      <t>バンゴウ</t>
    </rPh>
    <rPh sb="7" eb="10">
      <t>ジギョウショ</t>
    </rPh>
    <rPh sb="11" eb="13">
      <t>メイショウ</t>
    </rPh>
    <rPh sb="14" eb="16">
      <t>レンラク</t>
    </rPh>
    <rPh sb="16" eb="17">
      <t>サキ</t>
    </rPh>
    <rPh sb="17" eb="18">
      <t>トウ</t>
    </rPh>
    <rPh sb="19" eb="21">
      <t>キサイ</t>
    </rPh>
    <phoneticPr fontId="3"/>
  </si>
  <si>
    <t>記入日　　　　　　　　年　　　　月　　　　日</t>
    <rPh sb="0" eb="2">
      <t>キニュウ</t>
    </rPh>
    <rPh sb="2" eb="3">
      <t>ビ</t>
    </rPh>
    <rPh sb="11" eb="12">
      <t>ネン</t>
    </rPh>
    <rPh sb="16" eb="17">
      <t>ガツ</t>
    </rPh>
    <rPh sb="21" eb="22">
      <t>ヒ</t>
    </rPh>
    <phoneticPr fontId="3"/>
  </si>
  <si>
    <t>サービス種別</t>
    <rPh sb="4" eb="6">
      <t>シュベツ</t>
    </rPh>
    <phoneticPr fontId="3"/>
  </si>
  <si>
    <t>基準該当短期入所生活介護</t>
    <phoneticPr fontId="3"/>
  </si>
  <si>
    <t>介護保険施設等状況調査資料（　　　　　　　　　年度）</t>
    <rPh sb="0" eb="2">
      <t>カイゴ</t>
    </rPh>
    <rPh sb="2" eb="4">
      <t>ホケン</t>
    </rPh>
    <rPh sb="4" eb="6">
      <t>シセツ</t>
    </rPh>
    <rPh sb="6" eb="7">
      <t>トウ</t>
    </rPh>
    <rPh sb="7" eb="9">
      <t>ジョウキョウ</t>
    </rPh>
    <rPh sb="9" eb="11">
      <t>チョウサ</t>
    </rPh>
    <rPh sb="11" eb="13">
      <t>シリョウ</t>
    </rPh>
    <rPh sb="23" eb="25">
      <t>ネンド</t>
    </rPh>
    <phoneticPr fontId="3"/>
  </si>
  <si>
    <t>※根拠条文の表記は、以下のとおり略しています。
　基準………指定居宅サービス等の事業の人員、設備及び運営に関する基準
　予防基準…指定介護予防サービス等の事業の人員、設備及び運営並びに指定介護予防サービス等に係る介護予防のための効果的な支援の
　　　　　　方法に関する基準</t>
    <rPh sb="1" eb="3">
      <t>コンキョ</t>
    </rPh>
    <rPh sb="3" eb="5">
      <t>ジョウブン</t>
    </rPh>
    <rPh sb="6" eb="8">
      <t>ヒョウキ</t>
    </rPh>
    <rPh sb="10" eb="12">
      <t>イカ</t>
    </rPh>
    <rPh sb="16" eb="17">
      <t>リャク</t>
    </rPh>
    <rPh sb="25" eb="27">
      <t>キジュン</t>
    </rPh>
    <rPh sb="30" eb="32">
      <t>シテイ</t>
    </rPh>
    <rPh sb="32" eb="34">
      <t>キョタク</t>
    </rPh>
    <rPh sb="38" eb="39">
      <t>トウ</t>
    </rPh>
    <rPh sb="40" eb="42">
      <t>ジギョウ</t>
    </rPh>
    <rPh sb="43" eb="45">
      <t>ジンイン</t>
    </rPh>
    <rPh sb="46" eb="48">
      <t>セツビ</t>
    </rPh>
    <rPh sb="48" eb="49">
      <t>オヨ</t>
    </rPh>
    <rPh sb="50" eb="52">
      <t>ウンエイ</t>
    </rPh>
    <rPh sb="53" eb="54">
      <t>カン</t>
    </rPh>
    <rPh sb="56" eb="58">
      <t>キジュン</t>
    </rPh>
    <rPh sb="60" eb="62">
      <t>ヨボウ</t>
    </rPh>
    <rPh sb="62" eb="64">
      <t>キジュン</t>
    </rPh>
    <rPh sb="65" eb="67">
      <t>シテイ</t>
    </rPh>
    <rPh sb="67" eb="69">
      <t>カイゴ</t>
    </rPh>
    <rPh sb="69" eb="71">
      <t>ヨボウ</t>
    </rPh>
    <rPh sb="75" eb="76">
      <t>トウ</t>
    </rPh>
    <rPh sb="77" eb="79">
      <t>ジギョウ</t>
    </rPh>
    <rPh sb="80" eb="82">
      <t>ジンイン</t>
    </rPh>
    <rPh sb="83" eb="85">
      <t>セツビ</t>
    </rPh>
    <rPh sb="85" eb="86">
      <t>オヨ</t>
    </rPh>
    <rPh sb="87" eb="89">
      <t>ウンエイ</t>
    </rPh>
    <rPh sb="89" eb="90">
      <t>ナラ</t>
    </rPh>
    <rPh sb="92" eb="94">
      <t>シテイ</t>
    </rPh>
    <rPh sb="94" eb="96">
      <t>カイゴ</t>
    </rPh>
    <rPh sb="96" eb="98">
      <t>ヨボウ</t>
    </rPh>
    <rPh sb="102" eb="103">
      <t>トウ</t>
    </rPh>
    <rPh sb="104" eb="105">
      <t>カカ</t>
    </rPh>
    <rPh sb="106" eb="108">
      <t>カイゴ</t>
    </rPh>
    <rPh sb="108" eb="110">
      <t>ヨボウ</t>
    </rPh>
    <rPh sb="114" eb="117">
      <t>コウカテキ</t>
    </rPh>
    <rPh sb="118" eb="120">
      <t>シエン</t>
    </rPh>
    <rPh sb="128" eb="130">
      <t>ホウホウ</t>
    </rPh>
    <rPh sb="131" eb="132">
      <t>カン</t>
    </rPh>
    <rPh sb="134" eb="136">
      <t>キジュン</t>
    </rPh>
    <phoneticPr fontId="3"/>
  </si>
  <si>
    <t>□</t>
  </si>
  <si>
    <t>基準第140条の26
予防基準第179条</t>
    <rPh sb="0" eb="2">
      <t>キジュン</t>
    </rPh>
    <rPh sb="2" eb="3">
      <t>ダイ</t>
    </rPh>
    <rPh sb="6" eb="7">
      <t>ジョウ</t>
    </rPh>
    <rPh sb="11" eb="13">
      <t>ヨボウ</t>
    </rPh>
    <rPh sb="13" eb="15">
      <t>キジュン</t>
    </rPh>
    <rPh sb="15" eb="16">
      <t>ダイ</t>
    </rPh>
    <rPh sb="19" eb="20">
      <t>ジョウ</t>
    </rPh>
    <phoneticPr fontId="3"/>
  </si>
  <si>
    <t>基準該当短期入所生活介護事業所は指定通所介護事業所等（指定地域密着型通所介護事業所、指定認知症対応型通所介護事業所、指定小規模多機能型居宅介護事業所又は社会福祉施設を含む）に併設していますか。</t>
    <rPh sb="0" eb="2">
      <t>キジュン</t>
    </rPh>
    <rPh sb="2" eb="4">
      <t>ガイトウ</t>
    </rPh>
    <rPh sb="4" eb="6">
      <t>タンキ</t>
    </rPh>
    <rPh sb="6" eb="8">
      <t>ニュウショ</t>
    </rPh>
    <rPh sb="8" eb="10">
      <t>セイカツ</t>
    </rPh>
    <rPh sb="10" eb="12">
      <t>カイゴ</t>
    </rPh>
    <rPh sb="12" eb="15">
      <t>ジギョウショ</t>
    </rPh>
    <rPh sb="16" eb="18">
      <t>シテイ</t>
    </rPh>
    <rPh sb="18" eb="20">
      <t>ツウショ</t>
    </rPh>
    <rPh sb="20" eb="22">
      <t>カイゴ</t>
    </rPh>
    <rPh sb="22" eb="25">
      <t>ジギョウショ</t>
    </rPh>
    <rPh sb="25" eb="26">
      <t>トウ</t>
    </rPh>
    <rPh sb="27" eb="29">
      <t>シテイ</t>
    </rPh>
    <rPh sb="29" eb="31">
      <t>チイキ</t>
    </rPh>
    <rPh sb="31" eb="34">
      <t>ミッチャクガタ</t>
    </rPh>
    <rPh sb="34" eb="36">
      <t>ツウショ</t>
    </rPh>
    <rPh sb="36" eb="38">
      <t>カイゴ</t>
    </rPh>
    <rPh sb="38" eb="41">
      <t>ジギョウショ</t>
    </rPh>
    <rPh sb="42" eb="44">
      <t>シテイ</t>
    </rPh>
    <rPh sb="44" eb="47">
      <t>ニンチショウ</t>
    </rPh>
    <rPh sb="47" eb="50">
      <t>タイオウガタ</t>
    </rPh>
    <rPh sb="50" eb="52">
      <t>ツウショ</t>
    </rPh>
    <rPh sb="52" eb="54">
      <t>カイゴ</t>
    </rPh>
    <rPh sb="54" eb="57">
      <t>ジギョウショ</t>
    </rPh>
    <rPh sb="58" eb="60">
      <t>シテイ</t>
    </rPh>
    <rPh sb="60" eb="63">
      <t>ショウキボ</t>
    </rPh>
    <rPh sb="63" eb="67">
      <t>タキノウガタ</t>
    </rPh>
    <rPh sb="67" eb="69">
      <t>キョタク</t>
    </rPh>
    <rPh sb="69" eb="71">
      <t>カイゴ</t>
    </rPh>
    <rPh sb="71" eb="74">
      <t>ジギョウショ</t>
    </rPh>
    <rPh sb="74" eb="75">
      <t>マタ</t>
    </rPh>
    <rPh sb="76" eb="78">
      <t>シャカイ</t>
    </rPh>
    <rPh sb="78" eb="80">
      <t>フクシ</t>
    </rPh>
    <rPh sb="80" eb="82">
      <t>シセツ</t>
    </rPh>
    <rPh sb="83" eb="84">
      <t>フク</t>
    </rPh>
    <rPh sb="87" eb="89">
      <t>ヘイセツ</t>
    </rPh>
    <phoneticPr fontId="50"/>
  </si>
  <si>
    <t>指定通所介護事業所等との併設</t>
    <rPh sb="0" eb="2">
      <t>シテイ</t>
    </rPh>
    <rPh sb="2" eb="4">
      <t>ツウショ</t>
    </rPh>
    <rPh sb="4" eb="6">
      <t>カイゴ</t>
    </rPh>
    <rPh sb="6" eb="9">
      <t>ジギョウショ</t>
    </rPh>
    <rPh sb="9" eb="10">
      <t>トウ</t>
    </rPh>
    <rPh sb="12" eb="14">
      <t>ヘイセツ</t>
    </rPh>
    <phoneticPr fontId="3"/>
  </si>
  <si>
    <t>Ⅳ　その他</t>
    <rPh sb="4" eb="5">
      <t>タ</t>
    </rPh>
    <phoneticPr fontId="3"/>
  </si>
  <si>
    <t xml:space="preserve">利用者に対する基準該当短期入所生活介護の提供に関する下記に掲げる記録を整備し、その完結の日から２年間保存していますか。
①短期入所生活介護計画（介護予防短期入所生活介護計画）
②提供した具体的なサービス内容等の記録
③身体的拘束等の態様及び時間、その際の利用者の心身の状況並びに緊急やむを得ない理由の記録
④市への通知に係る記録
⑤苦情の内容等の記録
⑥事故の状況及び事故に際して採った処置についての記録
</t>
    <rPh sb="0" eb="3">
      <t>リヨウシャ</t>
    </rPh>
    <rPh sb="4" eb="5">
      <t>タイ</t>
    </rPh>
    <rPh sb="7" eb="9">
      <t>キジュン</t>
    </rPh>
    <rPh sb="9" eb="11">
      <t>ガイトウ</t>
    </rPh>
    <rPh sb="11" eb="13">
      <t>タンキ</t>
    </rPh>
    <rPh sb="13" eb="15">
      <t>ニュウショ</t>
    </rPh>
    <rPh sb="15" eb="17">
      <t>セイカツ</t>
    </rPh>
    <rPh sb="17" eb="19">
      <t>カイゴ</t>
    </rPh>
    <rPh sb="20" eb="22">
      <t>テイキョウ</t>
    </rPh>
    <rPh sb="23" eb="24">
      <t>カン</t>
    </rPh>
    <rPh sb="26" eb="28">
      <t>カキ</t>
    </rPh>
    <rPh sb="29" eb="30">
      <t>カカ</t>
    </rPh>
    <rPh sb="32" eb="34">
      <t>キロク</t>
    </rPh>
    <rPh sb="35" eb="37">
      <t>セイビ</t>
    </rPh>
    <rPh sb="41" eb="43">
      <t>カンケツ</t>
    </rPh>
    <rPh sb="44" eb="45">
      <t>ヒ</t>
    </rPh>
    <rPh sb="48" eb="50">
      <t>ネンカン</t>
    </rPh>
    <rPh sb="50" eb="52">
      <t>ホゾン</t>
    </rPh>
    <rPh sb="61" eb="63">
      <t>タンキ</t>
    </rPh>
    <rPh sb="63" eb="65">
      <t>ニュウショ</t>
    </rPh>
    <rPh sb="65" eb="67">
      <t>セイカツ</t>
    </rPh>
    <rPh sb="67" eb="69">
      <t>カイゴ</t>
    </rPh>
    <rPh sb="69" eb="71">
      <t>ケイカク</t>
    </rPh>
    <rPh sb="72" eb="74">
      <t>カイゴ</t>
    </rPh>
    <rPh sb="74" eb="76">
      <t>ヨボウ</t>
    </rPh>
    <rPh sb="76" eb="78">
      <t>タンキ</t>
    </rPh>
    <rPh sb="78" eb="80">
      <t>ニュウショ</t>
    </rPh>
    <rPh sb="80" eb="82">
      <t>セイカツ</t>
    </rPh>
    <rPh sb="82" eb="84">
      <t>カイゴ</t>
    </rPh>
    <rPh sb="84" eb="86">
      <t>ケイカク</t>
    </rPh>
    <rPh sb="89" eb="91">
      <t>テイキョウ</t>
    </rPh>
    <rPh sb="93" eb="96">
      <t>グタイテキ</t>
    </rPh>
    <rPh sb="101" eb="103">
      <t>ナイヨウ</t>
    </rPh>
    <rPh sb="103" eb="104">
      <t>トウ</t>
    </rPh>
    <rPh sb="105" eb="107">
      <t>キロク</t>
    </rPh>
    <rPh sb="109" eb="112">
      <t>シンタイテキ</t>
    </rPh>
    <rPh sb="112" eb="114">
      <t>コウソク</t>
    </rPh>
    <rPh sb="114" eb="115">
      <t>トウ</t>
    </rPh>
    <rPh sb="116" eb="118">
      <t>タイヨウ</t>
    </rPh>
    <rPh sb="118" eb="119">
      <t>オヨ</t>
    </rPh>
    <rPh sb="120" eb="122">
      <t>ジカン</t>
    </rPh>
    <rPh sb="125" eb="126">
      <t>サイ</t>
    </rPh>
    <rPh sb="127" eb="130">
      <t>リヨウシャ</t>
    </rPh>
    <rPh sb="131" eb="133">
      <t>シンシン</t>
    </rPh>
    <rPh sb="134" eb="136">
      <t>ジョウキョウ</t>
    </rPh>
    <rPh sb="136" eb="137">
      <t>ナラ</t>
    </rPh>
    <rPh sb="139" eb="141">
      <t>キンキュウ</t>
    </rPh>
    <rPh sb="144" eb="145">
      <t>エ</t>
    </rPh>
    <rPh sb="147" eb="149">
      <t>リユウ</t>
    </rPh>
    <rPh sb="150" eb="152">
      <t>キロク</t>
    </rPh>
    <rPh sb="154" eb="155">
      <t>シ</t>
    </rPh>
    <rPh sb="157" eb="159">
      <t>ツウチ</t>
    </rPh>
    <rPh sb="160" eb="161">
      <t>カカ</t>
    </rPh>
    <rPh sb="162" eb="164">
      <t>キロク</t>
    </rPh>
    <rPh sb="166" eb="168">
      <t>クジョウ</t>
    </rPh>
    <rPh sb="169" eb="172">
      <t>ナイヨウトウ</t>
    </rPh>
    <rPh sb="173" eb="175">
      <t>キロク</t>
    </rPh>
    <rPh sb="177" eb="179">
      <t>ジコ</t>
    </rPh>
    <rPh sb="180" eb="182">
      <t>ジョウキョウ</t>
    </rPh>
    <rPh sb="182" eb="183">
      <t>オヨ</t>
    </rPh>
    <rPh sb="184" eb="186">
      <t>ジコ</t>
    </rPh>
    <rPh sb="187" eb="188">
      <t>サイ</t>
    </rPh>
    <rPh sb="190" eb="191">
      <t>ト</t>
    </rPh>
    <rPh sb="193" eb="195">
      <t>ショチ</t>
    </rPh>
    <rPh sb="200" eb="202">
      <t>キロク</t>
    </rPh>
    <phoneticPr fontId="3"/>
  </si>
  <si>
    <t>基準第140条の32（第139条の2準用）
予防基準第185条（第141条準用）</t>
    <rPh sb="0" eb="2">
      <t>キジュン</t>
    </rPh>
    <rPh sb="2" eb="3">
      <t>ダイ</t>
    </rPh>
    <rPh sb="6" eb="7">
      <t>ジョウ</t>
    </rPh>
    <rPh sb="18" eb="20">
      <t>ジュンヨウ</t>
    </rPh>
    <rPh sb="22" eb="24">
      <t>ヨボウ</t>
    </rPh>
    <rPh sb="24" eb="26">
      <t>キジュン</t>
    </rPh>
    <rPh sb="26" eb="27">
      <t>ダイ</t>
    </rPh>
    <rPh sb="30" eb="31">
      <t>ジョウ</t>
    </rPh>
    <rPh sb="32" eb="33">
      <t>ダイ</t>
    </rPh>
    <rPh sb="36" eb="37">
      <t>ジョウ</t>
    </rPh>
    <rPh sb="37" eb="39">
      <t>ジュンヨウ</t>
    </rPh>
    <phoneticPr fontId="3"/>
  </si>
  <si>
    <t>従業者、設備、備品及び会計に関する諸記録を整備していますか。</t>
    <rPh sb="7" eb="9">
      <t>ビヒン</t>
    </rPh>
    <phoneticPr fontId="3"/>
  </si>
  <si>
    <t xml:space="preserve">
記録の整備</t>
    <rPh sb="1" eb="3">
      <t>キロク</t>
    </rPh>
    <rPh sb="4" eb="6">
      <t>セイビ</t>
    </rPh>
    <phoneticPr fontId="3"/>
  </si>
  <si>
    <t>基準第140条の32（第38条準用）
予防基準第185条（第53条の11準用）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6" eb="38">
      <t>ジュンヨウ</t>
    </rPh>
    <phoneticPr fontId="3"/>
  </si>
  <si>
    <t>当該事業所ごとに経理を区分するとともに、基準該当短期入所生活介護（基準該当介護予防短期入所生活介護）の事業の会計とその他の事業の会計を区分していますか。</t>
    <rPh sb="0" eb="2">
      <t>トウガイ</t>
    </rPh>
    <rPh sb="20" eb="22">
      <t>キジュン</t>
    </rPh>
    <rPh sb="22" eb="24">
      <t>ガイトウ</t>
    </rPh>
    <rPh sb="33" eb="35">
      <t>キジュン</t>
    </rPh>
    <rPh sb="35" eb="37">
      <t>ガイトウ</t>
    </rPh>
    <rPh sb="37" eb="39">
      <t>カイゴ</t>
    </rPh>
    <rPh sb="39" eb="41">
      <t>ヨボウ</t>
    </rPh>
    <rPh sb="41" eb="43">
      <t>タンキ</t>
    </rPh>
    <rPh sb="43" eb="45">
      <t>ニュウショ</t>
    </rPh>
    <rPh sb="45" eb="47">
      <t>セイカツ</t>
    </rPh>
    <rPh sb="47" eb="49">
      <t>カイゴ</t>
    </rPh>
    <rPh sb="51" eb="53">
      <t>ジギョウ</t>
    </rPh>
    <rPh sb="54" eb="56">
      <t>カイケイ</t>
    </rPh>
    <phoneticPr fontId="3"/>
  </si>
  <si>
    <t xml:space="preserve">
会計の区分</t>
    <rPh sb="1" eb="3">
      <t>カイケイ</t>
    </rPh>
    <rPh sb="4" eb="6">
      <t>クブン</t>
    </rPh>
    <phoneticPr fontId="3"/>
  </si>
  <si>
    <t>基準第140条の32（第37条の2準用）
予防基準第185条（第53条の10の2準用）</t>
    <rPh sb="34" eb="35">
      <t>ジョウ</t>
    </rPh>
    <phoneticPr fontId="3"/>
  </si>
  <si>
    <t>虐待の発生又はその再発を防止するため、次に定める措置を講じているか。
①　虐待の防止のための対策を検討する委員会(テレビ電話装置等を活用して行うことができるものとする。)を定期的に開催するとともに、その結果について、従業者に周知徹底を図ること。
②　虐待の防止のための指針を整備すること。
③　従業者に対し、虐待の防止のための研修を定期的に実施すること。
④　①～③に掲げる措置を適切に実施するための担当者を置くこと。
※令和 6 年 3 月 31 日までの間は努力義務。 令和 6 年 4 月 1 日より義務化。</t>
    <rPh sb="108" eb="111">
      <t>ジュウギョウシャ</t>
    </rPh>
    <rPh sb="147" eb="150">
      <t>ジュウギョウシャ</t>
    </rPh>
    <phoneticPr fontId="50"/>
  </si>
  <si>
    <t>虐待の防止</t>
    <rPh sb="0" eb="2">
      <t>ギャクタイ</t>
    </rPh>
    <rPh sb="3" eb="5">
      <t>ボウシ</t>
    </rPh>
    <phoneticPr fontId="50"/>
  </si>
  <si>
    <t>賠償すべき事故が発生した場合は、損害賠償を速やかに行っていますか。</t>
    <rPh sb="0" eb="2">
      <t>バイショウ</t>
    </rPh>
    <rPh sb="5" eb="7">
      <t>ジコ</t>
    </rPh>
    <rPh sb="8" eb="10">
      <t>ハッセイ</t>
    </rPh>
    <rPh sb="12" eb="14">
      <t>バアイ</t>
    </rPh>
    <rPh sb="16" eb="18">
      <t>ソンガイ</t>
    </rPh>
    <rPh sb="18" eb="20">
      <t>バイショウ</t>
    </rPh>
    <rPh sb="21" eb="22">
      <t>スミ</t>
    </rPh>
    <rPh sb="25" eb="26">
      <t>オコナ</t>
    </rPh>
    <phoneticPr fontId="3"/>
  </si>
  <si>
    <t>事故の状況及び事故に際して採った処置について記録していますか。</t>
    <rPh sb="0" eb="2">
      <t>ジコ</t>
    </rPh>
    <rPh sb="3" eb="5">
      <t>ジョウキョウ</t>
    </rPh>
    <rPh sb="5" eb="6">
      <t>オヨ</t>
    </rPh>
    <rPh sb="7" eb="9">
      <t>ジコ</t>
    </rPh>
    <rPh sb="10" eb="11">
      <t>サイ</t>
    </rPh>
    <rPh sb="13" eb="14">
      <t>ト</t>
    </rPh>
    <rPh sb="16" eb="18">
      <t>ショチ</t>
    </rPh>
    <rPh sb="22" eb="24">
      <t>キロク</t>
    </rPh>
    <phoneticPr fontId="3"/>
  </si>
  <si>
    <t>基準第140条の32（第37条準用）
予防基準第185条（第53条の10準用）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6" eb="38">
      <t>ジュンヨウ</t>
    </rPh>
    <phoneticPr fontId="3"/>
  </si>
  <si>
    <t>サービスの提供により事故が発生した場合は、市、利用者の家族、利用者の居宅介護支援事業者等に連絡を行うとともに、必要な措置を講じていますか。</t>
    <rPh sb="5" eb="7">
      <t>テイキョウ</t>
    </rPh>
    <rPh sb="10" eb="12">
      <t>ジコ</t>
    </rPh>
    <rPh sb="13" eb="15">
      <t>ハッセイ</t>
    </rPh>
    <rPh sb="17" eb="19">
      <t>バアイ</t>
    </rPh>
    <rPh sb="21" eb="22">
      <t>シ</t>
    </rPh>
    <rPh sb="23" eb="26">
      <t>リヨウシャ</t>
    </rPh>
    <rPh sb="27" eb="29">
      <t>カゾク</t>
    </rPh>
    <rPh sb="30" eb="33">
      <t>リヨウシャ</t>
    </rPh>
    <rPh sb="34" eb="36">
      <t>キョタク</t>
    </rPh>
    <rPh sb="36" eb="38">
      <t>カイゴ</t>
    </rPh>
    <rPh sb="38" eb="40">
      <t>シエン</t>
    </rPh>
    <rPh sb="40" eb="43">
      <t>ジギョウシャ</t>
    </rPh>
    <rPh sb="43" eb="44">
      <t>トウ</t>
    </rPh>
    <rPh sb="45" eb="47">
      <t>レンラク</t>
    </rPh>
    <rPh sb="48" eb="49">
      <t>オコナ</t>
    </rPh>
    <rPh sb="55" eb="57">
      <t>ヒツヨウ</t>
    </rPh>
    <rPh sb="58" eb="60">
      <t>ソチ</t>
    </rPh>
    <rPh sb="61" eb="62">
      <t>コウ</t>
    </rPh>
    <phoneticPr fontId="3"/>
  </si>
  <si>
    <t xml:space="preserve">
事故発生時の対応</t>
    <rPh sb="1" eb="3">
      <t>ジコ</t>
    </rPh>
    <rPh sb="3" eb="5">
      <t>ハッセイ</t>
    </rPh>
    <rPh sb="5" eb="6">
      <t>ジ</t>
    </rPh>
    <rPh sb="7" eb="9">
      <t>タイオウ</t>
    </rPh>
    <phoneticPr fontId="3"/>
  </si>
  <si>
    <t>市からの求めがあった場合には、改善の内容を市に報告していますか。</t>
    <rPh sb="0" eb="1">
      <t>シ</t>
    </rPh>
    <rPh sb="4" eb="5">
      <t>モト</t>
    </rPh>
    <rPh sb="10" eb="12">
      <t>バアイ</t>
    </rPh>
    <rPh sb="15" eb="17">
      <t>カイゼン</t>
    </rPh>
    <rPh sb="18" eb="20">
      <t>ナイヨウ</t>
    </rPh>
    <rPh sb="21" eb="22">
      <t>シ</t>
    </rPh>
    <rPh sb="23" eb="25">
      <t>ホウコク</t>
    </rPh>
    <phoneticPr fontId="3"/>
  </si>
  <si>
    <t>提供したサービスに関し、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ますか。</t>
    <rPh sb="0" eb="2">
      <t>テイキョウ</t>
    </rPh>
    <rPh sb="9" eb="10">
      <t>カン</t>
    </rPh>
    <rPh sb="12" eb="13">
      <t>シ</t>
    </rPh>
    <rPh sb="14" eb="15">
      <t>オコナ</t>
    </rPh>
    <rPh sb="16" eb="18">
      <t>ブンショ</t>
    </rPh>
    <rPh sb="20" eb="21">
      <t>タ</t>
    </rPh>
    <rPh sb="22" eb="24">
      <t>ブッケン</t>
    </rPh>
    <rPh sb="25" eb="27">
      <t>テイシュツ</t>
    </rPh>
    <rPh sb="27" eb="28">
      <t>モ</t>
    </rPh>
    <rPh sb="31" eb="33">
      <t>テイジ</t>
    </rPh>
    <rPh sb="34" eb="35">
      <t>モト</t>
    </rPh>
    <rPh sb="36" eb="37">
      <t>マタ</t>
    </rPh>
    <rPh sb="38" eb="40">
      <t>トウガイ</t>
    </rPh>
    <rPh sb="40" eb="41">
      <t>シ</t>
    </rPh>
    <rPh sb="42" eb="44">
      <t>ショクイン</t>
    </rPh>
    <rPh sb="47" eb="49">
      <t>シツモン</t>
    </rPh>
    <rPh sb="49" eb="50">
      <t>モ</t>
    </rPh>
    <rPh sb="53" eb="55">
      <t>ショウカイ</t>
    </rPh>
    <rPh sb="56" eb="57">
      <t>オウ</t>
    </rPh>
    <rPh sb="59" eb="60">
      <t>オヨ</t>
    </rPh>
    <rPh sb="61" eb="64">
      <t>リヨウシャ</t>
    </rPh>
    <rPh sb="67" eb="69">
      <t>クジョウ</t>
    </rPh>
    <rPh sb="70" eb="71">
      <t>カン</t>
    </rPh>
    <rPh sb="73" eb="74">
      <t>シ</t>
    </rPh>
    <rPh sb="75" eb="76">
      <t>オコナ</t>
    </rPh>
    <rPh sb="77" eb="79">
      <t>チョウサ</t>
    </rPh>
    <rPh sb="80" eb="82">
      <t>キョウリョク</t>
    </rPh>
    <rPh sb="89" eb="90">
      <t>シ</t>
    </rPh>
    <rPh sb="92" eb="94">
      <t>シドウ</t>
    </rPh>
    <rPh sb="94" eb="95">
      <t>マタ</t>
    </rPh>
    <rPh sb="96" eb="98">
      <t>ジョゲン</t>
    </rPh>
    <rPh sb="99" eb="100">
      <t>ウ</t>
    </rPh>
    <rPh sb="102" eb="104">
      <t>バアイ</t>
    </rPh>
    <rPh sb="110" eb="112">
      <t>トウガイ</t>
    </rPh>
    <rPh sb="112" eb="114">
      <t>シドウ</t>
    </rPh>
    <rPh sb="114" eb="115">
      <t>マタ</t>
    </rPh>
    <rPh sb="116" eb="118">
      <t>ジョゲン</t>
    </rPh>
    <rPh sb="119" eb="120">
      <t>シタガ</t>
    </rPh>
    <rPh sb="122" eb="124">
      <t>ヒツヨウ</t>
    </rPh>
    <rPh sb="125" eb="127">
      <t>カイゼン</t>
    </rPh>
    <rPh sb="128" eb="129">
      <t>オコナ</t>
    </rPh>
    <phoneticPr fontId="3"/>
  </si>
  <si>
    <t>苦情の内容等を記録していますか。</t>
    <rPh sb="0" eb="2">
      <t>クジョウ</t>
    </rPh>
    <rPh sb="3" eb="5">
      <t>ナイヨウ</t>
    </rPh>
    <rPh sb="5" eb="6">
      <t>トウ</t>
    </rPh>
    <rPh sb="7" eb="9">
      <t>キロク</t>
    </rPh>
    <phoneticPr fontId="3"/>
  </si>
  <si>
    <t>基準第140条の32（第36条準用）
予防基準第185条（第53条の8準用）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5" eb="37">
      <t>ジュンヨウ</t>
    </rPh>
    <phoneticPr fontId="3"/>
  </si>
  <si>
    <t>提供したサービスに係る利用者及びその家族からの苦情に迅速かつ適切に対応するために、苦情を受け付けるための窓口を設置する等の必要な措置を講じていますか。</t>
    <rPh sb="0" eb="2">
      <t>テイキョウ</t>
    </rPh>
    <rPh sb="9" eb="10">
      <t>カカ</t>
    </rPh>
    <rPh sb="11" eb="14">
      <t>リヨウシャ</t>
    </rPh>
    <rPh sb="14" eb="15">
      <t>オヨ</t>
    </rPh>
    <rPh sb="18" eb="20">
      <t>カゾク</t>
    </rPh>
    <rPh sb="23" eb="25">
      <t>クジョウ</t>
    </rPh>
    <rPh sb="26" eb="28">
      <t>ジンソク</t>
    </rPh>
    <rPh sb="30" eb="32">
      <t>テキセツ</t>
    </rPh>
    <rPh sb="33" eb="35">
      <t>タイオウ</t>
    </rPh>
    <rPh sb="41" eb="43">
      <t>クジョウ</t>
    </rPh>
    <rPh sb="44" eb="45">
      <t>ウ</t>
    </rPh>
    <rPh sb="46" eb="47">
      <t>ツ</t>
    </rPh>
    <rPh sb="52" eb="54">
      <t>マドグチ</t>
    </rPh>
    <rPh sb="55" eb="57">
      <t>セッチ</t>
    </rPh>
    <rPh sb="59" eb="60">
      <t>トウ</t>
    </rPh>
    <rPh sb="61" eb="63">
      <t>ヒツヨウ</t>
    </rPh>
    <rPh sb="64" eb="66">
      <t>ソチ</t>
    </rPh>
    <rPh sb="67" eb="68">
      <t>コウ</t>
    </rPh>
    <phoneticPr fontId="3"/>
  </si>
  <si>
    <t xml:space="preserve">
苦情処理</t>
    <rPh sb="1" eb="3">
      <t>クジョウ</t>
    </rPh>
    <rPh sb="3" eb="5">
      <t>ショリ</t>
    </rPh>
    <phoneticPr fontId="3"/>
  </si>
  <si>
    <t>□</t>
    <phoneticPr fontId="3"/>
  </si>
  <si>
    <t>基準第140条の32（第35条準用）
予防基準第185条（第53条の7準用）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5" eb="37">
      <t>ジュンヨウ</t>
    </rPh>
    <phoneticPr fontId="3"/>
  </si>
  <si>
    <t>居宅介護支援事業者(介護予防支援事業者）又はその従業者に対し、利用者に対して特定の事業者によるサービスを利用させることの対償として、金品その他の財産上の利益を供与していませんか。</t>
    <rPh sb="10" eb="12">
      <t>カイゴ</t>
    </rPh>
    <rPh sb="12" eb="14">
      <t>ヨボウ</t>
    </rPh>
    <rPh sb="14" eb="16">
      <t>シエン</t>
    </rPh>
    <rPh sb="16" eb="19">
      <t>ジギョウシャ</t>
    </rPh>
    <phoneticPr fontId="3"/>
  </si>
  <si>
    <t xml:space="preserve">
居宅介護支援事業者等に対する利益供与の禁止</t>
    <rPh sb="1" eb="3">
      <t>キョタク</t>
    </rPh>
    <rPh sb="3" eb="5">
      <t>カイゴ</t>
    </rPh>
    <rPh sb="5" eb="7">
      <t>シエン</t>
    </rPh>
    <rPh sb="7" eb="10">
      <t>ジギョウシャ</t>
    </rPh>
    <rPh sb="10" eb="11">
      <t>トウ</t>
    </rPh>
    <rPh sb="12" eb="13">
      <t>タイ</t>
    </rPh>
    <rPh sb="15" eb="17">
      <t>リエキ</t>
    </rPh>
    <rPh sb="17" eb="19">
      <t>キョウヨ</t>
    </rPh>
    <rPh sb="20" eb="22">
      <t>キンシ</t>
    </rPh>
    <phoneticPr fontId="3"/>
  </si>
  <si>
    <t>基準第140条の32（第34条準用）
予防基準第185条（第53条の6準用）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5" eb="37">
      <t>ジュンヨウ</t>
    </rPh>
    <phoneticPr fontId="3"/>
  </si>
  <si>
    <t>事業所について広告をする場合、その内容が虚偽又は誇大なものとなっていませんか。</t>
    <rPh sb="0" eb="3">
      <t>ジギョウショ</t>
    </rPh>
    <phoneticPr fontId="3"/>
  </si>
  <si>
    <t xml:space="preserve">
広　告</t>
    <rPh sb="1" eb="2">
      <t>ヒロ</t>
    </rPh>
    <rPh sb="3" eb="4">
      <t>コク</t>
    </rPh>
    <phoneticPr fontId="3"/>
  </si>
  <si>
    <t>サービス担当者会議等において、利用者の個人情報を用いる場合は利用者の同意を、利用者の家族の個人情報を用いる場合は当該家族の同意を、あらかじめ文書により得ていますか。</t>
    <phoneticPr fontId="3"/>
  </si>
  <si>
    <t>従業者であった者が、正当な理由がなく、その業務上知り得た利用者又はその家族の秘密を漏らすことがないよう、必要な措置を講じていますか。</t>
    <rPh sb="7" eb="8">
      <t>モノ</t>
    </rPh>
    <rPh sb="52" eb="54">
      <t>ヒツヨウ</t>
    </rPh>
    <rPh sb="55" eb="57">
      <t>ソチ</t>
    </rPh>
    <rPh sb="58" eb="59">
      <t>コウ</t>
    </rPh>
    <phoneticPr fontId="3"/>
  </si>
  <si>
    <t>基準第140条の32（第33条準用）
予防基準第185条（第53条の5準用）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5" eb="37">
      <t>ジュンヨウ</t>
    </rPh>
    <phoneticPr fontId="3"/>
  </si>
  <si>
    <t>従業者は、正当な理由がなく、その業務上知り得た利用者又はその家族の秘密を漏らしていませんか。</t>
    <phoneticPr fontId="3"/>
  </si>
  <si>
    <t xml:space="preserve">
秘密保持等</t>
    <rPh sb="1" eb="3">
      <t>ヒミツ</t>
    </rPh>
    <rPh sb="3" eb="5">
      <t>ホジ</t>
    </rPh>
    <rPh sb="5" eb="6">
      <t>トウ</t>
    </rPh>
    <phoneticPr fontId="3"/>
  </si>
  <si>
    <t>基準第140条の32（第32条準用）
予防基準第185条（第53条の4準用）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5" eb="37">
      <t>ジュンヨウ</t>
    </rPh>
    <phoneticPr fontId="3"/>
  </si>
  <si>
    <t>事業所の見やすい場所に、運営規程の概要、従業者の勤務の体制その他の利用申込者のサービスの選択に資すると認められる重要事項を掲示していますか。
※書面を事業所に備え付け、かつ、これをいつでも関係者に自由に閲覧させることにより、掲示に代えることができる。</t>
    <rPh sb="20" eb="23">
      <t>ジュウギョウシャ</t>
    </rPh>
    <rPh sb="76" eb="79">
      <t>ジギョウショ</t>
    </rPh>
    <phoneticPr fontId="50"/>
  </si>
  <si>
    <t xml:space="preserve">
掲　示</t>
    <rPh sb="1" eb="2">
      <t>ケイ</t>
    </rPh>
    <rPh sb="3" eb="4">
      <t>シメス</t>
    </rPh>
    <phoneticPr fontId="3"/>
  </si>
  <si>
    <t>事業所において感染症が発生し、又はまん延しないように、次に掲げる措置を講じていますか。
①　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ること。
②　事業所における感染症の予防及びまん延防止のための指針を整備すること。
③　事業所において、従業者に対し、感染症の予防及びまん延の防止のための研修及び訓練を定期的に実施すること。
※令和 6 年 3 月 31 日までの間は努力義務。 令和 6 年 4 月 1 日より義務化。</t>
    <rPh sb="141" eb="144">
      <t>ジュウギョウシャ</t>
    </rPh>
    <rPh sb="203" eb="206">
      <t>ジュウギョウシャ</t>
    </rPh>
    <phoneticPr fontId="50"/>
  </si>
  <si>
    <t>基準第140条の32（第104条準用）
予防基準第185条（第139条の2準用）</t>
    <rPh sb="0" eb="2">
      <t>キジュン</t>
    </rPh>
    <rPh sb="2" eb="3">
      <t>ダイ</t>
    </rPh>
    <rPh sb="6" eb="7">
      <t>ジョウ</t>
    </rPh>
    <rPh sb="15" eb="16">
      <t>ジョウ</t>
    </rPh>
    <rPh sb="16" eb="18">
      <t>ジュンヨウ</t>
    </rPh>
    <rPh sb="20" eb="22">
      <t>ヨボウ</t>
    </rPh>
    <rPh sb="22" eb="24">
      <t>キジュン</t>
    </rPh>
    <rPh sb="24" eb="25">
      <t>ダイ</t>
    </rPh>
    <rPh sb="28" eb="29">
      <t>ジョウ</t>
    </rPh>
    <rPh sb="30" eb="31">
      <t>ダイ</t>
    </rPh>
    <rPh sb="34" eb="35">
      <t>ジョウ</t>
    </rPh>
    <rPh sb="37" eb="39">
      <t>ジュンヨウ</t>
    </rPh>
    <phoneticPr fontId="3"/>
  </si>
  <si>
    <t>事業者は、利用者の使用する施設、食器その他の設備又は飲用に供する水について、衛生的な管理に努め、又は衛生上必要な措置を講じていますか。</t>
    <rPh sb="0" eb="3">
      <t>ジギョウシャ</t>
    </rPh>
    <rPh sb="5" eb="7">
      <t>リヨウ</t>
    </rPh>
    <rPh sb="13" eb="15">
      <t>シセツ</t>
    </rPh>
    <rPh sb="22" eb="24">
      <t>セツビ</t>
    </rPh>
    <phoneticPr fontId="3"/>
  </si>
  <si>
    <t xml:space="preserve">
衛生管理等</t>
    <rPh sb="1" eb="3">
      <t>エイセイ</t>
    </rPh>
    <rPh sb="3" eb="6">
      <t>カンリトウ</t>
    </rPh>
    <phoneticPr fontId="3"/>
  </si>
  <si>
    <t>□</t>
    <phoneticPr fontId="3"/>
  </si>
  <si>
    <t>訓練の実施に当たって、地域住民の参加が得られるよう連携に努めていますか。</t>
    <phoneticPr fontId="3"/>
  </si>
  <si>
    <t>基準第140条の32（第103条準用）
予防基準第185条（第120条の4準用）</t>
    <rPh sb="0" eb="2">
      <t>キジュン</t>
    </rPh>
    <rPh sb="2" eb="3">
      <t>ダイ</t>
    </rPh>
    <rPh sb="6" eb="7">
      <t>ジョウ</t>
    </rPh>
    <rPh sb="15" eb="16">
      <t>ジョウ</t>
    </rPh>
    <rPh sb="16" eb="18">
      <t>ジュンヨウ</t>
    </rPh>
    <rPh sb="20" eb="22">
      <t>ヨボウ</t>
    </rPh>
    <rPh sb="22" eb="24">
      <t>キジュン</t>
    </rPh>
    <rPh sb="24" eb="25">
      <t>ダイ</t>
    </rPh>
    <rPh sb="28" eb="29">
      <t>ジョウ</t>
    </rPh>
    <rPh sb="30" eb="31">
      <t>ダイ</t>
    </rPh>
    <rPh sb="34" eb="35">
      <t>ジョウ</t>
    </rPh>
    <rPh sb="37" eb="39">
      <t>ジュンヨウ</t>
    </rPh>
    <phoneticPr fontId="3"/>
  </si>
  <si>
    <t>非常災害に関する具体的計画を立て、非常災害時の関係機関への通報及び連携体制を整備し、それらを定期的に従業者に周知するとともに、定期的に避難、救出その他必要な訓練を行っていますか。</t>
    <rPh sb="50" eb="53">
      <t>ジュウギョウシャ</t>
    </rPh>
    <phoneticPr fontId="3"/>
  </si>
  <si>
    <t xml:space="preserve">
非常災害対策</t>
    <rPh sb="1" eb="3">
      <t>ヒジョウ</t>
    </rPh>
    <rPh sb="3" eb="5">
      <t>サイガイ</t>
    </rPh>
    <rPh sb="5" eb="7">
      <t>タイサク</t>
    </rPh>
    <phoneticPr fontId="3"/>
  </si>
  <si>
    <t>基準第140条の32（第139条準用）
予防基準第185条（第140条準用）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</si>
  <si>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事業の運営に当たっては、地域住民又はその自発的な活動等との連携及び協力を行う等の地域との交流に努めていますか。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3"/>
  </si>
  <si>
    <t>基準第140条の32（第36条の2準用）
予防基準第185条（第53条の9準用）</t>
    <rPh sb="0" eb="2">
      <t>キジュン</t>
    </rPh>
    <rPh sb="2" eb="3">
      <t>ダイ</t>
    </rPh>
    <rPh sb="6" eb="7">
      <t>ジョウ</t>
    </rPh>
    <rPh sb="17" eb="19">
      <t>ジュンヨウ</t>
    </rPh>
    <rPh sb="21" eb="23">
      <t>ヨボウ</t>
    </rPh>
    <rPh sb="23" eb="25">
      <t>キジュン</t>
    </rPh>
    <rPh sb="25" eb="26">
      <t>ダイ</t>
    </rPh>
    <rPh sb="29" eb="30">
      <t>ジョウ</t>
    </rPh>
    <rPh sb="31" eb="32">
      <t>ダイ</t>
    </rPh>
    <rPh sb="34" eb="35">
      <t>ジョウ</t>
    </rPh>
    <rPh sb="37" eb="39">
      <t>ジュンヨウ</t>
    </rPh>
    <phoneticPr fontId="3"/>
  </si>
  <si>
    <t>事業の運営に当たっては、提供したサービスに関する利用者からの苦情に関して市が派遣する者が相談及び援助を行う事業その他の市が実施する事業に協力するよう努めていますか。</t>
    <rPh sb="12" eb="14">
      <t>テイキョウ</t>
    </rPh>
    <rPh sb="21" eb="22">
      <t>カン</t>
    </rPh>
    <rPh sb="24" eb="27">
      <t>リヨウシャ</t>
    </rPh>
    <rPh sb="30" eb="32">
      <t>クジョウ</t>
    </rPh>
    <rPh sb="33" eb="34">
      <t>カン</t>
    </rPh>
    <rPh sb="36" eb="37">
      <t>シ</t>
    </rPh>
    <rPh sb="38" eb="40">
      <t>ハケン</t>
    </rPh>
    <rPh sb="42" eb="43">
      <t>モノ</t>
    </rPh>
    <rPh sb="44" eb="46">
      <t>ソウダン</t>
    </rPh>
    <rPh sb="46" eb="47">
      <t>オヨ</t>
    </rPh>
    <rPh sb="48" eb="50">
      <t>エンジョ</t>
    </rPh>
    <rPh sb="51" eb="52">
      <t>オコナ</t>
    </rPh>
    <rPh sb="53" eb="55">
      <t>ジギョウ</t>
    </rPh>
    <rPh sb="57" eb="58">
      <t>タ</t>
    </rPh>
    <rPh sb="59" eb="60">
      <t>シ</t>
    </rPh>
    <rPh sb="61" eb="63">
      <t>ジッシ</t>
    </rPh>
    <rPh sb="65" eb="67">
      <t>ジギョウ</t>
    </rPh>
    <rPh sb="68" eb="70">
      <t>キョウリョク</t>
    </rPh>
    <rPh sb="74" eb="75">
      <t>ツト</t>
    </rPh>
    <phoneticPr fontId="3"/>
  </si>
  <si>
    <t xml:space="preserve">
地域等との連携</t>
    <rPh sb="3" eb="4">
      <t>トウ</t>
    </rPh>
    <phoneticPr fontId="3"/>
  </si>
  <si>
    <t>基準第140条の31
予防基準第184条</t>
    <rPh sb="0" eb="2">
      <t>キジュン</t>
    </rPh>
    <rPh sb="11" eb="13">
      <t>ヨボウ</t>
    </rPh>
    <rPh sb="13" eb="15">
      <t>キジュン</t>
    </rPh>
    <rPh sb="15" eb="16">
      <t>ダイ</t>
    </rPh>
    <rPh sb="19" eb="20">
      <t>ジョウ</t>
    </rPh>
    <phoneticPr fontId="3"/>
  </si>
  <si>
    <t>基準該当（介護予防）短期入所生活介護の提供に際し、常に指定通所介護事業所（指定介護予防認知症対応型通所介護事業所）等との間の連携及び支援の体制を整えていますか。</t>
    <rPh sb="0" eb="2">
      <t>キジュン</t>
    </rPh>
    <rPh sb="2" eb="4">
      <t>ガイトウ</t>
    </rPh>
    <rPh sb="5" eb="7">
      <t>カイゴ</t>
    </rPh>
    <rPh sb="7" eb="9">
      <t>ヨボウ</t>
    </rPh>
    <rPh sb="10" eb="12">
      <t>タンキ</t>
    </rPh>
    <rPh sb="12" eb="14">
      <t>ニュウショ</t>
    </rPh>
    <rPh sb="14" eb="16">
      <t>セイカツ</t>
    </rPh>
    <rPh sb="16" eb="18">
      <t>カイゴ</t>
    </rPh>
    <rPh sb="19" eb="21">
      <t>テイキョウ</t>
    </rPh>
    <rPh sb="22" eb="23">
      <t>サイ</t>
    </rPh>
    <rPh sb="25" eb="26">
      <t>ツネ</t>
    </rPh>
    <rPh sb="27" eb="29">
      <t>シテイ</t>
    </rPh>
    <rPh sb="29" eb="31">
      <t>ツウショ</t>
    </rPh>
    <rPh sb="31" eb="33">
      <t>カイゴ</t>
    </rPh>
    <rPh sb="33" eb="36">
      <t>ジギョウショ</t>
    </rPh>
    <rPh sb="37" eb="39">
      <t>シテイ</t>
    </rPh>
    <rPh sb="39" eb="41">
      <t>カイゴ</t>
    </rPh>
    <rPh sb="41" eb="43">
      <t>ヨボウ</t>
    </rPh>
    <rPh sb="43" eb="45">
      <t>ニンチ</t>
    </rPh>
    <rPh sb="45" eb="46">
      <t>ショウ</t>
    </rPh>
    <rPh sb="46" eb="49">
      <t>タイオウガタ</t>
    </rPh>
    <rPh sb="49" eb="51">
      <t>ツウショ</t>
    </rPh>
    <rPh sb="51" eb="53">
      <t>カイゴ</t>
    </rPh>
    <rPh sb="53" eb="56">
      <t>ジギョウショ</t>
    </rPh>
    <rPh sb="57" eb="58">
      <t>トウ</t>
    </rPh>
    <rPh sb="60" eb="61">
      <t>アイダ</t>
    </rPh>
    <rPh sb="62" eb="64">
      <t>レンケイ</t>
    </rPh>
    <rPh sb="64" eb="65">
      <t>オヨ</t>
    </rPh>
    <rPh sb="66" eb="68">
      <t>シエン</t>
    </rPh>
    <rPh sb="69" eb="71">
      <t>タイセイ</t>
    </rPh>
    <rPh sb="72" eb="73">
      <t>トトノ</t>
    </rPh>
    <phoneticPr fontId="3"/>
  </si>
  <si>
    <t xml:space="preserve">
指定通所介護事業所等との連携</t>
    <rPh sb="1" eb="3">
      <t>シテイ</t>
    </rPh>
    <rPh sb="3" eb="5">
      <t>ツウショ</t>
    </rPh>
    <rPh sb="5" eb="7">
      <t>カイゴ</t>
    </rPh>
    <rPh sb="7" eb="10">
      <t>ジギョウショ</t>
    </rPh>
    <rPh sb="10" eb="11">
      <t>トウ</t>
    </rPh>
    <rPh sb="13" eb="15">
      <t>レンケイ</t>
    </rPh>
    <phoneticPr fontId="3"/>
  </si>
  <si>
    <t>基準第140条の32（第138条準用）
予防基準第185条（第139条準用）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</si>
  <si>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次に掲げる利用者数以上の利用者に対して同時に基準該当短期入所生活介護を行っていませんか。
①　基準第121条第2項（予防基準第129条第2項）の適用を受ける特別養護老人ホームである事業所にあっては、当該特別養護老人ホームの入所定員及び居室の定員を超える利用者数
②　①に該当しない基準該当短期入所生活介護事業所にあっては、利用定員及び居室の定員を超えることとなる利用者数
※災害、虐待その他のやむを得ない事情がある場合は、この限りでない。
※利用者の状況やその家族等の事情により、介護支援専門員等が、緊急に基準該当短期入所生活介護を受けることが必要と認めた者に対し、居宅サービス計画等において位置付けられていない基準該当短期入所生活介護を提供する場合であって、その利用者や他の利用者の処遇に支障がない場合には、上記利用者数を超えて、静養室等において基準該当短期入所生活介護を行うことができる。　</t>
    <rPh sb="0" eb="1">
      <t>ツギ</t>
    </rPh>
    <rPh sb="2" eb="3">
      <t>カカ</t>
    </rPh>
    <rPh sb="5" eb="8">
      <t>リヨウシャ</t>
    </rPh>
    <rPh sb="8" eb="9">
      <t>スウ</t>
    </rPh>
    <rPh sb="9" eb="11">
      <t>イジョウ</t>
    </rPh>
    <rPh sb="12" eb="15">
      <t>リヨウシャ</t>
    </rPh>
    <rPh sb="16" eb="17">
      <t>タイ</t>
    </rPh>
    <rPh sb="19" eb="21">
      <t>ドウジ</t>
    </rPh>
    <rPh sb="22" eb="24">
      <t>キジュン</t>
    </rPh>
    <rPh sb="24" eb="26">
      <t>ガイトウ</t>
    </rPh>
    <rPh sb="26" eb="28">
      <t>タンキ</t>
    </rPh>
    <rPh sb="28" eb="30">
      <t>ニュウショ</t>
    </rPh>
    <rPh sb="30" eb="32">
      <t>セイカツ</t>
    </rPh>
    <rPh sb="32" eb="34">
      <t>カイゴ</t>
    </rPh>
    <rPh sb="35" eb="36">
      <t>オコナ</t>
    </rPh>
    <rPh sb="47" eb="49">
      <t>キジュン</t>
    </rPh>
    <rPh sb="49" eb="50">
      <t>ダイ</t>
    </rPh>
    <rPh sb="53" eb="54">
      <t>ジョウ</t>
    </rPh>
    <rPh sb="54" eb="55">
      <t>ダイ</t>
    </rPh>
    <rPh sb="56" eb="57">
      <t>コウ</t>
    </rPh>
    <rPh sb="58" eb="60">
      <t>ヨボウ</t>
    </rPh>
    <rPh sb="60" eb="62">
      <t>キジュン</t>
    </rPh>
    <rPh sb="62" eb="63">
      <t>ダイ</t>
    </rPh>
    <rPh sb="66" eb="67">
      <t>ジョウ</t>
    </rPh>
    <rPh sb="67" eb="68">
      <t>ダイ</t>
    </rPh>
    <rPh sb="69" eb="70">
      <t>コウ</t>
    </rPh>
    <rPh sb="72" eb="74">
      <t>テキヨウ</t>
    </rPh>
    <rPh sb="75" eb="76">
      <t>ウ</t>
    </rPh>
    <rPh sb="78" eb="80">
      <t>トクベツ</t>
    </rPh>
    <rPh sb="80" eb="82">
      <t>ヨウゴ</t>
    </rPh>
    <rPh sb="82" eb="84">
      <t>ロウジン</t>
    </rPh>
    <rPh sb="90" eb="93">
      <t>ジギョウショ</t>
    </rPh>
    <rPh sb="99" eb="101">
      <t>トウガイ</t>
    </rPh>
    <rPh sb="101" eb="103">
      <t>トクベツ</t>
    </rPh>
    <rPh sb="103" eb="105">
      <t>ヨウゴ</t>
    </rPh>
    <rPh sb="105" eb="107">
      <t>ロウジン</t>
    </rPh>
    <rPh sb="111" eb="113">
      <t>ニュウショ</t>
    </rPh>
    <rPh sb="113" eb="115">
      <t>テイイン</t>
    </rPh>
    <rPh sb="115" eb="116">
      <t>オヨ</t>
    </rPh>
    <rPh sb="117" eb="119">
      <t>キョシツ</t>
    </rPh>
    <rPh sb="120" eb="122">
      <t>テイイン</t>
    </rPh>
    <rPh sb="123" eb="124">
      <t>コ</t>
    </rPh>
    <rPh sb="126" eb="129">
      <t>リヨウシャ</t>
    </rPh>
    <rPh sb="129" eb="130">
      <t>スウ</t>
    </rPh>
    <rPh sb="135" eb="137">
      <t>ガイトウ</t>
    </rPh>
    <rPh sb="140" eb="142">
      <t>キジュン</t>
    </rPh>
    <rPh sb="142" eb="144">
      <t>ガイトウ</t>
    </rPh>
    <rPh sb="144" eb="146">
      <t>タンキ</t>
    </rPh>
    <rPh sb="146" eb="148">
      <t>ニュウショ</t>
    </rPh>
    <rPh sb="148" eb="150">
      <t>セイカツ</t>
    </rPh>
    <rPh sb="150" eb="152">
      <t>カイゴ</t>
    </rPh>
    <rPh sb="152" eb="155">
      <t>ジギョウショ</t>
    </rPh>
    <rPh sb="161" eb="163">
      <t>リヨウ</t>
    </rPh>
    <rPh sb="163" eb="165">
      <t>テイイン</t>
    </rPh>
    <rPh sb="165" eb="166">
      <t>オヨ</t>
    </rPh>
    <rPh sb="167" eb="169">
      <t>キョシツ</t>
    </rPh>
    <rPh sb="170" eb="172">
      <t>テイイン</t>
    </rPh>
    <rPh sb="173" eb="174">
      <t>コ</t>
    </rPh>
    <rPh sb="181" eb="184">
      <t>リヨウシャ</t>
    </rPh>
    <rPh sb="184" eb="185">
      <t>スウ</t>
    </rPh>
    <rPh sb="188" eb="190">
      <t>サイガイ</t>
    </rPh>
    <rPh sb="191" eb="193">
      <t>ギャクタイ</t>
    </rPh>
    <rPh sb="195" eb="196">
      <t>タ</t>
    </rPh>
    <rPh sb="200" eb="201">
      <t>エ</t>
    </rPh>
    <rPh sb="203" eb="205">
      <t>ジジョウ</t>
    </rPh>
    <rPh sb="208" eb="210">
      <t>バアイ</t>
    </rPh>
    <rPh sb="214" eb="215">
      <t>カギ</t>
    </rPh>
    <rPh sb="223" eb="226">
      <t>リヨウシャ</t>
    </rPh>
    <rPh sb="227" eb="229">
      <t>ジョウキョウ</t>
    </rPh>
    <rPh sb="232" eb="235">
      <t>カゾクトウ</t>
    </rPh>
    <rPh sb="236" eb="238">
      <t>ジジョウ</t>
    </rPh>
    <rPh sb="242" eb="244">
      <t>カイゴ</t>
    </rPh>
    <rPh sb="244" eb="246">
      <t>シエン</t>
    </rPh>
    <rPh sb="246" eb="249">
      <t>センモンイン</t>
    </rPh>
    <rPh sb="249" eb="250">
      <t>トウ</t>
    </rPh>
    <rPh sb="252" eb="254">
      <t>キンキュウ</t>
    </rPh>
    <rPh sb="255" eb="257">
      <t>キジュン</t>
    </rPh>
    <rPh sb="257" eb="259">
      <t>ガイトウ</t>
    </rPh>
    <rPh sb="259" eb="261">
      <t>タンキ</t>
    </rPh>
    <rPh sb="261" eb="263">
      <t>ニュウショ</t>
    </rPh>
    <rPh sb="263" eb="265">
      <t>セイカツ</t>
    </rPh>
    <rPh sb="265" eb="267">
      <t>カイゴ</t>
    </rPh>
    <rPh sb="268" eb="269">
      <t>ウ</t>
    </rPh>
    <rPh sb="277" eb="278">
      <t>ミト</t>
    </rPh>
    <rPh sb="280" eb="281">
      <t>モノ</t>
    </rPh>
    <rPh sb="282" eb="283">
      <t>タイ</t>
    </rPh>
    <rPh sb="285" eb="287">
      <t>キョタク</t>
    </rPh>
    <rPh sb="291" eb="293">
      <t>ケイカク</t>
    </rPh>
    <rPh sb="293" eb="294">
      <t>トウ</t>
    </rPh>
    <rPh sb="298" eb="300">
      <t>イチ</t>
    </rPh>
    <rPh sb="300" eb="301">
      <t>ツ</t>
    </rPh>
    <rPh sb="308" eb="310">
      <t>キジュン</t>
    </rPh>
    <rPh sb="310" eb="312">
      <t>ガイトウ</t>
    </rPh>
    <rPh sb="312" eb="314">
      <t>タンキ</t>
    </rPh>
    <rPh sb="314" eb="316">
      <t>ニュウショ</t>
    </rPh>
    <rPh sb="316" eb="318">
      <t>セイカツ</t>
    </rPh>
    <rPh sb="318" eb="320">
      <t>カイゴ</t>
    </rPh>
    <rPh sb="321" eb="323">
      <t>テイキョウ</t>
    </rPh>
    <rPh sb="325" eb="327">
      <t>バアイ</t>
    </rPh>
    <rPh sb="334" eb="337">
      <t>リヨウシャ</t>
    </rPh>
    <rPh sb="338" eb="339">
      <t>ホカ</t>
    </rPh>
    <rPh sb="340" eb="343">
      <t>リヨウシャ</t>
    </rPh>
    <rPh sb="344" eb="346">
      <t>ショグウ</t>
    </rPh>
    <rPh sb="347" eb="349">
      <t>シショウ</t>
    </rPh>
    <rPh sb="352" eb="354">
      <t>バアイ</t>
    </rPh>
    <rPh sb="357" eb="359">
      <t>ジョウキ</t>
    </rPh>
    <rPh sb="359" eb="362">
      <t>リヨウシャ</t>
    </rPh>
    <rPh sb="362" eb="363">
      <t>スウ</t>
    </rPh>
    <rPh sb="364" eb="365">
      <t>コ</t>
    </rPh>
    <rPh sb="368" eb="370">
      <t>セイヨウ</t>
    </rPh>
    <rPh sb="370" eb="371">
      <t>シツ</t>
    </rPh>
    <rPh sb="371" eb="372">
      <t>トウ</t>
    </rPh>
    <rPh sb="376" eb="378">
      <t>キジュン</t>
    </rPh>
    <rPh sb="378" eb="380">
      <t>ガイトウ</t>
    </rPh>
    <rPh sb="380" eb="382">
      <t>タンキ</t>
    </rPh>
    <rPh sb="382" eb="384">
      <t>ニュウショ</t>
    </rPh>
    <rPh sb="384" eb="386">
      <t>セイカツ</t>
    </rPh>
    <rPh sb="386" eb="388">
      <t>カイゴ</t>
    </rPh>
    <rPh sb="389" eb="390">
      <t>オコナ</t>
    </rPh>
    <phoneticPr fontId="3"/>
  </si>
  <si>
    <t xml:space="preserve">
定員の遵守</t>
    <rPh sb="1" eb="3">
      <t>テイイン</t>
    </rPh>
    <rPh sb="4" eb="6">
      <t>ジュンシュ</t>
    </rPh>
    <phoneticPr fontId="3"/>
  </si>
  <si>
    <t>職場において行われる性的な言動又は優越的な関係を背景とした言動であって業務上必要、かつ、相当な範囲を超えたものにより短期入所生活介護従業者の就業環境が害されることを防止するための方針の明確化等の必要な措置を講ていますか。
※中小企業（資本金が3億円以下又は常時使用する従業員の数が300人以下の企業）は令和4年4月1日から義務化となり、それまでは努力義務</t>
    <rPh sb="58" eb="60">
      <t>タンキ</t>
    </rPh>
    <rPh sb="60" eb="62">
      <t>ニュウショ</t>
    </rPh>
    <rPh sb="62" eb="64">
      <t>セイカツ</t>
    </rPh>
    <rPh sb="64" eb="66">
      <t>カイゴ</t>
    </rPh>
    <rPh sb="66" eb="69">
      <t>ジュウギョウシャ</t>
    </rPh>
    <rPh sb="113" eb="115">
      <t>チュウショウ</t>
    </rPh>
    <rPh sb="115" eb="117">
      <t>キギョウ</t>
    </rPh>
    <rPh sb="118" eb="121">
      <t>シホンキン</t>
    </rPh>
    <rPh sb="123" eb="125">
      <t>オクエン</t>
    </rPh>
    <rPh sb="125" eb="127">
      <t>イカ</t>
    </rPh>
    <rPh sb="127" eb="128">
      <t>マタ</t>
    </rPh>
    <rPh sb="129" eb="131">
      <t>ジョウジ</t>
    </rPh>
    <rPh sb="131" eb="133">
      <t>シヨウ</t>
    </rPh>
    <rPh sb="135" eb="138">
      <t>ジュウギョウイン</t>
    </rPh>
    <rPh sb="139" eb="140">
      <t>カズ</t>
    </rPh>
    <rPh sb="144" eb="145">
      <t>ニン</t>
    </rPh>
    <rPh sb="145" eb="147">
      <t>イカ</t>
    </rPh>
    <rPh sb="148" eb="150">
      <t>キギョウ</t>
    </rPh>
    <rPh sb="152" eb="154">
      <t>レイワ</t>
    </rPh>
    <rPh sb="155" eb="156">
      <t>ネン</t>
    </rPh>
    <rPh sb="157" eb="158">
      <t>ガツ</t>
    </rPh>
    <rPh sb="159" eb="160">
      <t>ニチ</t>
    </rPh>
    <rPh sb="162" eb="165">
      <t>ギムカ</t>
    </rPh>
    <rPh sb="174" eb="176">
      <t>ドリョク</t>
    </rPh>
    <rPh sb="176" eb="178">
      <t>ギム</t>
    </rPh>
    <phoneticPr fontId="3"/>
  </si>
  <si>
    <t>従業者の資質の向上のために、その研修の機会を確保しているか。
その際、全ての従業者に対し、認知症介護に係る基礎的な研修を受講させるために必要な措置を講じていますか。
※認知症に係る基礎的な研修を受講させるために必要な措置は令和6年3月31日まで努力義務であり令和6年4月1日より義務化</t>
    <rPh sb="85" eb="88">
      <t>ニンチショウ</t>
    </rPh>
    <rPh sb="89" eb="90">
      <t>カカ</t>
    </rPh>
    <rPh sb="91" eb="94">
      <t>キソテキ</t>
    </rPh>
    <rPh sb="95" eb="97">
      <t>ケンシュウ</t>
    </rPh>
    <rPh sb="98" eb="100">
      <t>ジュコウ</t>
    </rPh>
    <rPh sb="106" eb="108">
      <t>ヒツヨウ</t>
    </rPh>
    <rPh sb="109" eb="111">
      <t>ソチ</t>
    </rPh>
    <phoneticPr fontId="3"/>
  </si>
  <si>
    <t>当該事業所の従業者によってサービスが提供されていますか。
※利用者の処遇に直接影響を及ぼさない業務については、この限りではない。</t>
    <phoneticPr fontId="3"/>
  </si>
  <si>
    <t>基準第140条の32（第101条準用）
予防基準第185条（第120条の2準用）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7" eb="39">
      <t>ジュンヨウ</t>
    </rPh>
    <phoneticPr fontId="3"/>
  </si>
  <si>
    <t>利用者に対し適切なサービスを提供できるよう、事業所ごとに従業者の勤務の体制を定めていますか。</t>
    <rPh sb="22" eb="25">
      <t>ジギョウショ</t>
    </rPh>
    <phoneticPr fontId="3"/>
  </si>
  <si>
    <t xml:space="preserve">
勤務体制の確保等</t>
    <rPh sb="1" eb="3">
      <t>キンム</t>
    </rPh>
    <rPh sb="3" eb="5">
      <t>タイセイ</t>
    </rPh>
    <rPh sb="6" eb="9">
      <t>カクホトウ</t>
    </rPh>
    <phoneticPr fontId="3"/>
  </si>
  <si>
    <t>⑶定期的に業務継続計画の見直しを行い、必要に応じて業務継続計画の変更を行っているか。
※上記 ⑴～⑶については令和 6 年 3 月 31 日までの間は努力義務。 令和 6 年 4 月 1 日より義務化。</t>
    <phoneticPr fontId="50"/>
  </si>
  <si>
    <t>⑵短期入所生活介護従業者に対し、業務継続計画について周知するとともに、必要な研修及び訓練を定期的に実施しているか。</t>
    <rPh sb="1" eb="3">
      <t>タンキ</t>
    </rPh>
    <rPh sb="3" eb="5">
      <t>ニュウショ</t>
    </rPh>
    <rPh sb="5" eb="7">
      <t>セイカツ</t>
    </rPh>
    <rPh sb="7" eb="9">
      <t>カイゴ</t>
    </rPh>
    <rPh sb="9" eb="12">
      <t>ジュウギョウシャ</t>
    </rPh>
    <phoneticPr fontId="50"/>
  </si>
  <si>
    <t>基準第140条の32（第30条の2準用）
予防基準第185条（第53条の2の2準用）</t>
    <rPh sb="0" eb="2">
      <t>キジュン</t>
    </rPh>
    <rPh sb="2" eb="3">
      <t>ダイ</t>
    </rPh>
    <rPh sb="6" eb="7">
      <t>ジョウ</t>
    </rPh>
    <rPh sb="17" eb="19">
      <t>ジュンヨウ</t>
    </rPh>
    <rPh sb="21" eb="23">
      <t>ヨボウ</t>
    </rPh>
    <rPh sb="23" eb="25">
      <t>キジュン</t>
    </rPh>
    <rPh sb="25" eb="26">
      <t>ダイ</t>
    </rPh>
    <rPh sb="29" eb="30">
      <t>ジョウ</t>
    </rPh>
    <rPh sb="31" eb="32">
      <t>ダイ</t>
    </rPh>
    <rPh sb="34" eb="35">
      <t>ジョウ</t>
    </rPh>
    <rPh sb="39" eb="41">
      <t>ジュンヨウ</t>
    </rPh>
    <phoneticPr fontId="3"/>
  </si>
  <si>
    <t>⑴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ますか。</t>
    <phoneticPr fontId="50"/>
  </si>
  <si>
    <t>業務継続計画の策定等</t>
    <rPh sb="0" eb="2">
      <t>ギョウム</t>
    </rPh>
    <rPh sb="2" eb="4">
      <t>ケイゾク</t>
    </rPh>
    <rPh sb="4" eb="6">
      <t>ケイカク</t>
    </rPh>
    <rPh sb="7" eb="9">
      <t>サクテイ</t>
    </rPh>
    <rPh sb="9" eb="10">
      <t>トウ</t>
    </rPh>
    <phoneticPr fontId="50"/>
  </si>
  <si>
    <t>　①　事業の目的及び運営の方針
　②　従業者の職種、員数及び職務の内容
　③　利用定員（基準第121条第２項（予防基準第129条
      第2項）の適用を受ける特別養護老人ホームである
      場合を除く。）
　④　基準該当短期入所生活介護の内容及び利用料その他の
　　　費用の額
　⑤　通常の送迎の実施地域
　⑥　サービス利用に当たっての留意事項
　⑦　緊急時等における対応方法
　⑧　非常災害対策
　⑨　虐待の防止のための措置
　　（令和6年3月31日まで努力義務であり令和6年4月1日より
　　　義務化）
　⑩　その他運営に関する重要事項</t>
    <rPh sb="55" eb="57">
      <t>ヨボウ</t>
    </rPh>
    <rPh sb="57" eb="59">
      <t>キジュン</t>
    </rPh>
    <rPh sb="59" eb="60">
      <t>ダイ</t>
    </rPh>
    <rPh sb="63" eb="64">
      <t>ジョウ</t>
    </rPh>
    <rPh sb="71" eb="72">
      <t>ダイ</t>
    </rPh>
    <rPh sb="73" eb="74">
      <t>コウ</t>
    </rPh>
    <rPh sb="112" eb="114">
      <t>キジュン</t>
    </rPh>
    <rPh sb="114" eb="116">
      <t>ガイトウ</t>
    </rPh>
    <phoneticPr fontId="3"/>
  </si>
  <si>
    <t>基準第140条の32（第137条準用）
予防基準第185条（第138条準用）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</si>
  <si>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次に掲げる事業の運営についての重要事項に関する規程（運営規程）を定めていますか。</t>
    <rPh sb="5" eb="7">
      <t>ジギョウ</t>
    </rPh>
    <rPh sb="8" eb="10">
      <t>ウンエイ</t>
    </rPh>
    <rPh sb="20" eb="21">
      <t>カン</t>
    </rPh>
    <rPh sb="23" eb="25">
      <t>キテイ</t>
    </rPh>
    <rPh sb="26" eb="28">
      <t>ウンエイ</t>
    </rPh>
    <rPh sb="28" eb="30">
      <t>キテイ</t>
    </rPh>
    <phoneticPr fontId="3"/>
  </si>
  <si>
    <t xml:space="preserve">
運営規程</t>
    <rPh sb="1" eb="3">
      <t>ウンエイ</t>
    </rPh>
    <rPh sb="3" eb="5">
      <t>キテイ</t>
    </rPh>
    <phoneticPr fontId="3"/>
  </si>
  <si>
    <t>管理者は、当該事業所の従業者に「運営に関する基準」の諸規定を遵守させるために必要な指揮命令を行っていますか。</t>
    <rPh sb="0" eb="3">
      <t>カンリシャ</t>
    </rPh>
    <rPh sb="5" eb="7">
      <t>トウガイ</t>
    </rPh>
    <rPh sb="7" eb="10">
      <t>ジギョウショ</t>
    </rPh>
    <rPh sb="11" eb="14">
      <t>ジュウギョウシャ</t>
    </rPh>
    <rPh sb="16" eb="18">
      <t>ウンエイ</t>
    </rPh>
    <rPh sb="19" eb="20">
      <t>カン</t>
    </rPh>
    <rPh sb="22" eb="24">
      <t>キジュン</t>
    </rPh>
    <rPh sb="26" eb="27">
      <t>ショ</t>
    </rPh>
    <rPh sb="27" eb="29">
      <t>キテイ</t>
    </rPh>
    <rPh sb="30" eb="32">
      <t>ジュンシュ</t>
    </rPh>
    <rPh sb="38" eb="40">
      <t>ヒツヨウ</t>
    </rPh>
    <rPh sb="41" eb="43">
      <t>シキ</t>
    </rPh>
    <rPh sb="43" eb="45">
      <t>メイレイ</t>
    </rPh>
    <rPh sb="46" eb="47">
      <t>オコナ</t>
    </rPh>
    <phoneticPr fontId="3"/>
  </si>
  <si>
    <t>基準第140条の32（第52条準用）
予防基準第185条（第52条準用）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3" eb="35">
      <t>ジュンヨウ</t>
    </rPh>
    <phoneticPr fontId="3"/>
  </si>
  <si>
    <t>管理者は、当該事業所の従業者の管理及びサービスの利用の申し込みに係る調整、業務の実施状況の把握その他の管理を一元的に行っていますか。</t>
    <rPh sb="5" eb="7">
      <t>トウガイ</t>
    </rPh>
    <rPh sb="7" eb="10">
      <t>ジギョウショ</t>
    </rPh>
    <rPh sb="17" eb="18">
      <t>オヨ</t>
    </rPh>
    <rPh sb="24" eb="26">
      <t>リヨウ</t>
    </rPh>
    <rPh sb="27" eb="28">
      <t>モウ</t>
    </rPh>
    <rPh sb="29" eb="30">
      <t>コ</t>
    </rPh>
    <rPh sb="32" eb="33">
      <t>カカ</t>
    </rPh>
    <rPh sb="34" eb="36">
      <t>チョウセイ</t>
    </rPh>
    <phoneticPr fontId="3"/>
  </si>
  <si>
    <t xml:space="preserve">
管理者の責務</t>
    <rPh sb="1" eb="4">
      <t>カンリシャ</t>
    </rPh>
    <rPh sb="5" eb="7">
      <t>セキム</t>
    </rPh>
    <phoneticPr fontId="3"/>
  </si>
  <si>
    <t>基準第140条の32（第26条準用）
予防基準第185条（第50条の3準用）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5" eb="37">
      <t>ジュンヨウ</t>
    </rPh>
    <phoneticPr fontId="3"/>
  </si>
  <si>
    <t>利用者が以下の事項に該当する場合には遅滞なく市への通知を行っていますか。
①正当な理由なしにサービスの利用に関する指示に従わないことにより、要介護（要支援）状態の程度を増進させたと認められるとき
②偽りその他不正な行為によって保険給付を受け、又は受けようとしたとき</t>
    <rPh sb="0" eb="3">
      <t>リヨウシャ</t>
    </rPh>
    <rPh sb="4" eb="6">
      <t>イカ</t>
    </rPh>
    <rPh sb="7" eb="9">
      <t>ジコウ</t>
    </rPh>
    <rPh sb="10" eb="12">
      <t>ガイトウ</t>
    </rPh>
    <rPh sb="14" eb="16">
      <t>バアイ</t>
    </rPh>
    <rPh sb="18" eb="20">
      <t>チタイ</t>
    </rPh>
    <rPh sb="25" eb="27">
      <t>ツウチ</t>
    </rPh>
    <rPh sb="28" eb="29">
      <t>オコナ</t>
    </rPh>
    <rPh sb="38" eb="40">
      <t>セイトウ</t>
    </rPh>
    <rPh sb="41" eb="43">
      <t>リユウ</t>
    </rPh>
    <rPh sb="51" eb="53">
      <t>リヨウ</t>
    </rPh>
    <rPh sb="54" eb="55">
      <t>カン</t>
    </rPh>
    <rPh sb="57" eb="59">
      <t>シジ</t>
    </rPh>
    <rPh sb="60" eb="61">
      <t>シタガ</t>
    </rPh>
    <rPh sb="70" eb="73">
      <t>ヨウカイゴ</t>
    </rPh>
    <rPh sb="74" eb="77">
      <t>ヨウシエン</t>
    </rPh>
    <rPh sb="78" eb="80">
      <t>ジョウタイ</t>
    </rPh>
    <rPh sb="81" eb="83">
      <t>テイド</t>
    </rPh>
    <rPh sb="84" eb="86">
      <t>ゾウシン</t>
    </rPh>
    <rPh sb="90" eb="91">
      <t>ミト</t>
    </rPh>
    <rPh sb="99" eb="100">
      <t>イツワ</t>
    </rPh>
    <rPh sb="103" eb="104">
      <t>タ</t>
    </rPh>
    <rPh sb="104" eb="106">
      <t>フセイ</t>
    </rPh>
    <rPh sb="107" eb="109">
      <t>コウイ</t>
    </rPh>
    <rPh sb="113" eb="115">
      <t>ホケン</t>
    </rPh>
    <rPh sb="115" eb="117">
      <t>キュウフ</t>
    </rPh>
    <rPh sb="118" eb="119">
      <t>ウ</t>
    </rPh>
    <rPh sb="121" eb="122">
      <t>マタ</t>
    </rPh>
    <rPh sb="123" eb="124">
      <t>ウ</t>
    </rPh>
    <phoneticPr fontId="3"/>
  </si>
  <si>
    <t xml:space="preserve">
利用者に関する市町村への通知</t>
    <rPh sb="1" eb="4">
      <t>リヨウシャ</t>
    </rPh>
    <rPh sb="5" eb="6">
      <t>カン</t>
    </rPh>
    <rPh sb="8" eb="11">
      <t>シチョウソン</t>
    </rPh>
    <rPh sb="13" eb="15">
      <t>ツウチ</t>
    </rPh>
    <phoneticPr fontId="3"/>
  </si>
  <si>
    <t>基準第140条の32（第136条準用）
予防基準第185条（第137条準用）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</si>
  <si>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rPh sb="0" eb="1">
      <t>ゲン</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48">
      <t>シュ</t>
    </rPh>
    <rPh sb="48" eb="49">
      <t>オサ</t>
    </rPh>
    <rPh sb="50" eb="52">
      <t>イシ</t>
    </rPh>
    <rPh sb="52" eb="53">
      <t>マタ</t>
    </rPh>
    <rPh sb="59" eb="61">
      <t>トウガイ</t>
    </rPh>
    <rPh sb="61" eb="63">
      <t>ジギョウ</t>
    </rPh>
    <rPh sb="63" eb="64">
      <t>シャ</t>
    </rPh>
    <rPh sb="65" eb="66">
      <t>サダ</t>
    </rPh>
    <rPh sb="68" eb="70">
      <t>キョウリョク</t>
    </rPh>
    <rPh sb="70" eb="72">
      <t>イリョウ</t>
    </rPh>
    <rPh sb="72" eb="74">
      <t>キカン</t>
    </rPh>
    <rPh sb="76" eb="78">
      <t>レンラク</t>
    </rPh>
    <rPh sb="79" eb="80">
      <t>オコナ</t>
    </rPh>
    <rPh sb="81" eb="82">
      <t>トウ</t>
    </rPh>
    <rPh sb="83" eb="85">
      <t>ヒツヨウ</t>
    </rPh>
    <rPh sb="86" eb="88">
      <t>ソチ</t>
    </rPh>
    <rPh sb="89" eb="90">
      <t>コウ</t>
    </rPh>
    <phoneticPr fontId="3"/>
  </si>
  <si>
    <t xml:space="preserve">
緊急時等の対応</t>
    <rPh sb="1" eb="5">
      <t>キンキュウジトウ</t>
    </rPh>
    <rPh sb="6" eb="8">
      <t>タイオウ</t>
    </rPh>
    <phoneticPr fontId="3"/>
  </si>
  <si>
    <t>常に利用者の家族との連携を図るよう努めていますか。</t>
    <rPh sb="0" eb="1">
      <t>ツネ</t>
    </rPh>
    <rPh sb="2" eb="5">
      <t>リヨウシャ</t>
    </rPh>
    <rPh sb="6" eb="8">
      <t>カゾク</t>
    </rPh>
    <rPh sb="10" eb="12">
      <t>レンケイ</t>
    </rPh>
    <rPh sb="13" eb="14">
      <t>ハカ</t>
    </rPh>
    <rPh sb="17" eb="18">
      <t>ツト</t>
    </rPh>
    <phoneticPr fontId="3"/>
  </si>
  <si>
    <t>基準第140条の32（第135条準用）
予防基準第185条（第150条準用）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</si>
  <si>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教養娯楽設備等を備えるほか、適宜利用者のためのレクリエーション行事を行っていますか。</t>
    <rPh sb="0" eb="2">
      <t>キョウヨウ</t>
    </rPh>
    <rPh sb="2" eb="4">
      <t>ゴラク</t>
    </rPh>
    <rPh sb="4" eb="6">
      <t>セツビ</t>
    </rPh>
    <rPh sb="6" eb="7">
      <t>トウ</t>
    </rPh>
    <rPh sb="8" eb="9">
      <t>ソナ</t>
    </rPh>
    <rPh sb="14" eb="16">
      <t>テキギ</t>
    </rPh>
    <rPh sb="16" eb="19">
      <t>リヨウシャ</t>
    </rPh>
    <rPh sb="31" eb="33">
      <t>ギョウジ</t>
    </rPh>
    <rPh sb="34" eb="35">
      <t>オコナ</t>
    </rPh>
    <phoneticPr fontId="3"/>
  </si>
  <si>
    <t xml:space="preserve">
その他のサービスの提供</t>
    <rPh sb="3" eb="4">
      <t>タ</t>
    </rPh>
    <rPh sb="10" eb="12">
      <t>テイキョウ</t>
    </rPh>
    <phoneticPr fontId="3"/>
  </si>
  <si>
    <t>基準第140条の32（第134条準用）
予防基準第185条（第149条準用）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</si>
  <si>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常に利用者の心身の状況、その置かれている環境等の的確な把握に努め、利用者又はその家族に対し、その相談に適切に応じるとともに、必要な助言その他の援助を行っていますか。</t>
    <rPh sb="2" eb="4">
      <t>リヨウ</t>
    </rPh>
    <rPh sb="33" eb="35">
      <t>リヨウ</t>
    </rPh>
    <phoneticPr fontId="3"/>
  </si>
  <si>
    <t xml:space="preserve">
相談及び援助</t>
    <rPh sb="1" eb="3">
      <t>ソウダン</t>
    </rPh>
    <rPh sb="3" eb="4">
      <t>オヨ</t>
    </rPh>
    <rPh sb="5" eb="7">
      <t>エンジョ</t>
    </rPh>
    <phoneticPr fontId="3"/>
  </si>
  <si>
    <t>基準第140条の32（第133条準用）
予防基準第185条（第148条準用）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</si>
  <si>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看護職員は、常に利用者の健康の状況に注意をするとともに、健康保持のための適切な措置をとっていますか。</t>
    <phoneticPr fontId="3"/>
  </si>
  <si>
    <t xml:space="preserve">
健康管理</t>
    <phoneticPr fontId="3"/>
  </si>
  <si>
    <t>基準第140条の32（第132条準用）
予防基準第185条（第147条準用）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</si>
  <si>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利用者の心身の状況等を踏まえ、必要に応じて日常生活を送る上で必要な生活機能の改善又は維持のための機能訓練を行っていますか。</t>
    <phoneticPr fontId="3"/>
  </si>
  <si>
    <t xml:space="preserve">
機能訓練</t>
    <phoneticPr fontId="3"/>
  </si>
  <si>
    <t>利用者が可能な限り離床して、食堂で食事を摂ることを支援していますか。</t>
    <rPh sb="0" eb="2">
      <t>リヨウ</t>
    </rPh>
    <rPh sb="20" eb="21">
      <t>ト</t>
    </rPh>
    <phoneticPr fontId="3"/>
  </si>
  <si>
    <t>基準第140条の32（第131条準用）
予防基準第185条（第146条準用）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</si>
  <si>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栄養並びに利用者の心身の状況及び嗜好を考慮した食事を、適切な時間に提供していますか。</t>
    <rPh sb="5" eb="8">
      <t>リヨウシャ</t>
    </rPh>
    <phoneticPr fontId="3"/>
  </si>
  <si>
    <t xml:space="preserve">
食事</t>
    <rPh sb="1" eb="3">
      <t>ショクジ</t>
    </rPh>
    <phoneticPr fontId="3"/>
  </si>
  <si>
    <t>利用者に対して、利用者の負担により、当該事業所の従業者以外の者による介護を受けさせていませんか。</t>
    <phoneticPr fontId="3"/>
  </si>
  <si>
    <t>常時１人以上の介護職員を介護に従事させていますか。</t>
    <phoneticPr fontId="3"/>
  </si>
  <si>
    <t>離床、着替え、整容その他日常生活上の世話を適切に行っていますか。</t>
    <rPh sb="0" eb="1">
      <t>ハナ</t>
    </rPh>
    <rPh sb="1" eb="2">
      <t>トコ</t>
    </rPh>
    <rPh sb="3" eb="5">
      <t>キガ</t>
    </rPh>
    <rPh sb="7" eb="9">
      <t>セイヨウ</t>
    </rPh>
    <rPh sb="11" eb="12">
      <t>タ</t>
    </rPh>
    <rPh sb="12" eb="14">
      <t>ニチジョウ</t>
    </rPh>
    <rPh sb="14" eb="16">
      <t>セイカツ</t>
    </rPh>
    <rPh sb="16" eb="17">
      <t>ジョウ</t>
    </rPh>
    <rPh sb="18" eb="20">
      <t>セワ</t>
    </rPh>
    <rPh sb="21" eb="23">
      <t>テキセツ</t>
    </rPh>
    <rPh sb="24" eb="25">
      <t>オコナ</t>
    </rPh>
    <phoneticPr fontId="3"/>
  </si>
  <si>
    <t>おむつを使用せざるを得ない利用者のおむつを適切に取り替えていますか。</t>
    <rPh sb="4" eb="6">
      <t>シヨウ</t>
    </rPh>
    <rPh sb="10" eb="11">
      <t>エ</t>
    </rPh>
    <rPh sb="13" eb="15">
      <t>リヨウ</t>
    </rPh>
    <rPh sb="15" eb="16">
      <t>シャ</t>
    </rPh>
    <rPh sb="21" eb="23">
      <t>テキセツ</t>
    </rPh>
    <rPh sb="24" eb="25">
      <t>ト</t>
    </rPh>
    <rPh sb="26" eb="27">
      <t>カ</t>
    </rPh>
    <phoneticPr fontId="3"/>
  </si>
  <si>
    <t>利用者の心身の状況に応じ、適切な方法により、排せつの自立について必要な援助を行っていますか。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rPh sb="35" eb="37">
      <t>エンジョ</t>
    </rPh>
    <rPh sb="38" eb="39">
      <t>オコナ</t>
    </rPh>
    <phoneticPr fontId="3"/>
  </si>
  <si>
    <t>１週間に２回以上、適切な方法により、利用者を入浴させ、又は清しきしていますか。</t>
    <phoneticPr fontId="3"/>
  </si>
  <si>
    <t>基準第140条の32（第130条準用）
予防基準第185条（第145条準用）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</si>
  <si>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介護は、利用者の心身の状況に応じ、利用者の自立の支援と日常生活の充実に資するよう、適切な技術を持って行われていますか。</t>
    <rPh sb="29" eb="31">
      <t>セイカツ</t>
    </rPh>
    <phoneticPr fontId="3"/>
  </si>
  <si>
    <t xml:space="preserve">
介　護</t>
    <rPh sb="1" eb="2">
      <t>スケ</t>
    </rPh>
    <rPh sb="3" eb="4">
      <t>ユズル</t>
    </rPh>
    <phoneticPr fontId="3"/>
  </si>
  <si>
    <t>サービス提供に当たっては、懇切丁寧を旨とし、利用者又はその家族に対し、サービスの提供方法等について、理解しやすいように説明を行っていますか。</t>
    <rPh sb="4" eb="6">
      <t>テイキョウ</t>
    </rPh>
    <rPh sb="7" eb="8">
      <t>ア</t>
    </rPh>
    <rPh sb="13" eb="15">
      <t>コンセツ</t>
    </rPh>
    <rPh sb="15" eb="17">
      <t>テイネイ</t>
    </rPh>
    <rPh sb="18" eb="19">
      <t>ムネ</t>
    </rPh>
    <rPh sb="22" eb="25">
      <t>リヨウシャ</t>
    </rPh>
    <rPh sb="25" eb="26">
      <t>マタ</t>
    </rPh>
    <rPh sb="29" eb="31">
      <t>カゾク</t>
    </rPh>
    <rPh sb="32" eb="33">
      <t>タイ</t>
    </rPh>
    <rPh sb="40" eb="42">
      <t>テイキョウ</t>
    </rPh>
    <rPh sb="42" eb="44">
      <t>ホウホウ</t>
    </rPh>
    <rPh sb="44" eb="45">
      <t>トウ</t>
    </rPh>
    <rPh sb="50" eb="52">
      <t>リカイ</t>
    </rPh>
    <rPh sb="59" eb="61">
      <t>セツメイ</t>
    </rPh>
    <rPh sb="62" eb="63">
      <t>オコナ</t>
    </rPh>
    <phoneticPr fontId="3"/>
  </si>
  <si>
    <t>介護予防短期入所生活介護計画が作成されている場合は、当該計画に基づき、利用者が日常生活を営むのに必要な支援を行っていますか。</t>
    <rPh sb="0" eb="2">
      <t>カイゴ</t>
    </rPh>
    <rPh sb="2" eb="4">
      <t>ヨボウ</t>
    </rPh>
    <rPh sb="4" eb="6">
      <t>タンキ</t>
    </rPh>
    <rPh sb="6" eb="8">
      <t>ニュウショ</t>
    </rPh>
    <rPh sb="8" eb="10">
      <t>セイカツ</t>
    </rPh>
    <rPh sb="10" eb="12">
      <t>カイゴ</t>
    </rPh>
    <rPh sb="12" eb="14">
      <t>ケイカク</t>
    </rPh>
    <rPh sb="31" eb="32">
      <t>モト</t>
    </rPh>
    <rPh sb="35" eb="38">
      <t>リヨウシャ</t>
    </rPh>
    <rPh sb="39" eb="41">
      <t>ニチジョウ</t>
    </rPh>
    <rPh sb="41" eb="43">
      <t>セイカツ</t>
    </rPh>
    <rPh sb="44" eb="45">
      <t>イトナ</t>
    </rPh>
    <rPh sb="48" eb="50">
      <t>ヒツヨウ</t>
    </rPh>
    <rPh sb="51" eb="53">
      <t>シエン</t>
    </rPh>
    <rPh sb="54" eb="55">
      <t>オコナ</t>
    </rPh>
    <phoneticPr fontId="3"/>
  </si>
  <si>
    <t>管理者は、介護予防短期入所生活介護計画を作成した際には、当該介護予防短期入所生活介護計画を利用者に交付していますか。</t>
    <rPh sb="5" eb="7">
      <t>カイゴ</t>
    </rPh>
    <rPh sb="7" eb="9">
      <t>ヨボウ</t>
    </rPh>
    <rPh sb="30" eb="32">
      <t>カイゴ</t>
    </rPh>
    <rPh sb="32" eb="34">
      <t>ヨボウ</t>
    </rPh>
    <phoneticPr fontId="3"/>
  </si>
  <si>
    <t>管理者は、介護予防短期入所生活介護計画の作成に当たっては、その内容について利用者又はその家族に対して説明し、利用者の同意を得ていますか。</t>
    <rPh sb="5" eb="7">
      <t>カイゴ</t>
    </rPh>
    <rPh sb="7" eb="9">
      <t>ヨボウ</t>
    </rPh>
    <phoneticPr fontId="3"/>
  </si>
  <si>
    <t>介護予防短期入所生活介護計画は、既に介護予防サービス計画が作成されている場合は、当該計画の内容に沿って作成されていますか。</t>
    <rPh sb="0" eb="2">
      <t>カイゴ</t>
    </rPh>
    <rPh sb="2" eb="4">
      <t>ヨボウ</t>
    </rPh>
    <rPh sb="18" eb="20">
      <t>カイゴ</t>
    </rPh>
    <rPh sb="20" eb="22">
      <t>ヨボウ</t>
    </rPh>
    <phoneticPr fontId="3"/>
  </si>
  <si>
    <t>相当期間以上にわたり継続して入所することが予定される利用者については、利用者の日常生活全般の状況及び希望を踏まえて、サービスの目標、当該目標を達成するための具体的なサービスの内容、サービスの提供を行う期間等を記載した介護予防短期入所生活介護計画を作成していますか。</t>
    <rPh sb="35" eb="38">
      <t>リヨウシャ</t>
    </rPh>
    <rPh sb="39" eb="41">
      <t>ニチジョウ</t>
    </rPh>
    <rPh sb="41" eb="43">
      <t>セイカツ</t>
    </rPh>
    <rPh sb="43" eb="45">
      <t>ゼンパン</t>
    </rPh>
    <rPh sb="46" eb="48">
      <t>ジョウキョウ</t>
    </rPh>
    <rPh sb="48" eb="49">
      <t>オヨ</t>
    </rPh>
    <rPh sb="50" eb="52">
      <t>キボウ</t>
    </rPh>
    <rPh sb="53" eb="54">
      <t>フ</t>
    </rPh>
    <rPh sb="63" eb="65">
      <t>モクヒョウ</t>
    </rPh>
    <rPh sb="95" eb="97">
      <t>テイキョウ</t>
    </rPh>
    <rPh sb="98" eb="99">
      <t>オコナ</t>
    </rPh>
    <rPh sb="100" eb="102">
      <t>キカン</t>
    </rPh>
    <rPh sb="102" eb="103">
      <t>トウ</t>
    </rPh>
    <rPh sb="108" eb="110">
      <t>カイゴ</t>
    </rPh>
    <rPh sb="110" eb="112">
      <t>ヨボウ</t>
    </rPh>
    <phoneticPr fontId="3"/>
  </si>
  <si>
    <t>予防基準第185条第144条準用）</t>
    <rPh sb="0" eb="2">
      <t>ヨボウ</t>
    </rPh>
    <rPh sb="2" eb="4">
      <t>キジュン</t>
    </rPh>
    <rPh sb="4" eb="5">
      <t>ダイ</t>
    </rPh>
    <rPh sb="8" eb="9">
      <t>ジョウ</t>
    </rPh>
    <rPh sb="14" eb="16">
      <t>ジュンヨウ</t>
    </rPh>
    <phoneticPr fontId="3"/>
  </si>
  <si>
    <t>基準該当介護予防短期入所生活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0" eb="2">
      <t>キジュン</t>
    </rPh>
    <rPh sb="2" eb="4">
      <t>ガイトウ</t>
    </rPh>
    <rPh sb="4" eb="6">
      <t>カイゴ</t>
    </rPh>
    <rPh sb="6" eb="8">
      <t>ヨボウ</t>
    </rPh>
    <rPh sb="8" eb="10">
      <t>タンキ</t>
    </rPh>
    <rPh sb="10" eb="12">
      <t>ニュウショ</t>
    </rPh>
    <rPh sb="12" eb="14">
      <t>セイカツ</t>
    </rPh>
    <rPh sb="14" eb="16">
      <t>カイゴ</t>
    </rPh>
    <rPh sb="17" eb="19">
      <t>テイキョウ</t>
    </rPh>
    <rPh sb="20" eb="21">
      <t>ア</t>
    </rPh>
    <phoneticPr fontId="3"/>
  </si>
  <si>
    <t xml:space="preserve">
基準該当介護予防短期入所生活介護の具体的取扱方針
（予防のみ）</t>
    <rPh sb="1" eb="3">
      <t>キジュン</t>
    </rPh>
    <rPh sb="3" eb="5">
      <t>ガイトウ</t>
    </rPh>
    <rPh sb="5" eb="7">
      <t>カイゴ</t>
    </rPh>
    <rPh sb="7" eb="9">
      <t>ヨボウ</t>
    </rPh>
    <rPh sb="18" eb="21">
      <t>グタイテキ</t>
    </rPh>
    <rPh sb="21" eb="23">
      <t>トリアツカイ</t>
    </rPh>
    <rPh sb="23" eb="25">
      <t>ホウシン</t>
    </rPh>
    <rPh sb="27" eb="29">
      <t>ヨボウ</t>
    </rPh>
    <phoneticPr fontId="3"/>
  </si>
  <si>
    <t>サービスの提供に当たり、利用者とのコミュニケーションを十分に図ることその他の様々な方法により、利用者が主体的に事業に参加するよう適切な働きかけに努めていますか。</t>
    <rPh sb="5" eb="7">
      <t>テイキョウ</t>
    </rPh>
    <rPh sb="8" eb="9">
      <t>ア</t>
    </rPh>
    <rPh sb="12" eb="15">
      <t>リヨウシャ</t>
    </rPh>
    <rPh sb="27" eb="29">
      <t>ジュウブン</t>
    </rPh>
    <rPh sb="30" eb="31">
      <t>ハカ</t>
    </rPh>
    <rPh sb="36" eb="37">
      <t>タ</t>
    </rPh>
    <rPh sb="38" eb="40">
      <t>サマザマ</t>
    </rPh>
    <rPh sb="41" eb="43">
      <t>ホウホウ</t>
    </rPh>
    <rPh sb="47" eb="50">
      <t>リヨウシャ</t>
    </rPh>
    <rPh sb="51" eb="54">
      <t>シュタイテキ</t>
    </rPh>
    <rPh sb="55" eb="57">
      <t>ジギョウ</t>
    </rPh>
    <rPh sb="58" eb="60">
      <t>サンカ</t>
    </rPh>
    <rPh sb="64" eb="66">
      <t>テキセツ</t>
    </rPh>
    <rPh sb="67" eb="68">
      <t>ハタラ</t>
    </rPh>
    <rPh sb="72" eb="73">
      <t>ツト</t>
    </rPh>
    <phoneticPr fontId="3"/>
  </si>
  <si>
    <t>利用者がその有する能力を最大限活用することができるような方法によるサービスの提供に努めていますか。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3"/>
  </si>
  <si>
    <t>基準該当介護予防短期入所生活介護の提供に当たり、利用者ができる限り要介護状態とならないで自立した日常生活を営むことができるよう支援することを目的とするものであることを常に意識してサービスの提供に当たっていますか。</t>
    <rPh sb="0" eb="2">
      <t>キジュン</t>
    </rPh>
    <rPh sb="2" eb="4">
      <t>ガイトウ</t>
    </rPh>
    <rPh sb="4" eb="6">
      <t>カイゴ</t>
    </rPh>
    <rPh sb="6" eb="8">
      <t>ヨボウ</t>
    </rPh>
    <rPh sb="8" eb="10">
      <t>タンキ</t>
    </rPh>
    <rPh sb="10" eb="12">
      <t>ニュウショ</t>
    </rPh>
    <rPh sb="12" eb="14">
      <t>セイカツ</t>
    </rPh>
    <rPh sb="14" eb="16">
      <t>カイゴ</t>
    </rPh>
    <rPh sb="17" eb="19">
      <t>テイキョウ</t>
    </rPh>
    <rPh sb="20" eb="21">
      <t>ア</t>
    </rPh>
    <rPh sb="24" eb="27">
      <t>リヨウシャ</t>
    </rPh>
    <rPh sb="31" eb="32">
      <t>カギ</t>
    </rPh>
    <rPh sb="33" eb="36">
      <t>ヨウカイゴ</t>
    </rPh>
    <rPh sb="36" eb="38">
      <t>ジョウタイ</t>
    </rPh>
    <rPh sb="44" eb="46">
      <t>ジリツ</t>
    </rPh>
    <rPh sb="48" eb="50">
      <t>ニチジョウ</t>
    </rPh>
    <rPh sb="50" eb="52">
      <t>セイカツ</t>
    </rPh>
    <rPh sb="53" eb="54">
      <t>イトナ</t>
    </rPh>
    <rPh sb="63" eb="65">
      <t>シエン</t>
    </rPh>
    <rPh sb="70" eb="72">
      <t>モクテキ</t>
    </rPh>
    <rPh sb="83" eb="84">
      <t>ツネ</t>
    </rPh>
    <rPh sb="85" eb="87">
      <t>イシキ</t>
    </rPh>
    <rPh sb="94" eb="96">
      <t>テイキョウ</t>
    </rPh>
    <rPh sb="97" eb="98">
      <t>ア</t>
    </rPh>
    <phoneticPr fontId="3"/>
  </si>
  <si>
    <t>自らその提供する当該サービスの質の評価を行うとともに、主治の医師又は歯科医師とも連携を図りつつ、常にその改善を図っていますか。</t>
    <rPh sb="8" eb="10">
      <t>トウガイ</t>
    </rPh>
    <rPh sb="27" eb="28">
      <t>オモ</t>
    </rPh>
    <rPh sb="28" eb="29">
      <t>オサム</t>
    </rPh>
    <rPh sb="30" eb="32">
      <t>イシ</t>
    </rPh>
    <rPh sb="32" eb="33">
      <t>マタ</t>
    </rPh>
    <rPh sb="34" eb="36">
      <t>シカ</t>
    </rPh>
    <rPh sb="36" eb="38">
      <t>イシ</t>
    </rPh>
    <rPh sb="40" eb="42">
      <t>レンケイ</t>
    </rPh>
    <rPh sb="43" eb="44">
      <t>ハカ</t>
    </rPh>
    <rPh sb="48" eb="49">
      <t>ツネ</t>
    </rPh>
    <phoneticPr fontId="3"/>
  </si>
  <si>
    <t>予防基準第185条（第143条準用）</t>
    <rPh sb="0" eb="2">
      <t>ヨボウ</t>
    </rPh>
    <rPh sb="2" eb="4">
      <t>キジュン</t>
    </rPh>
    <rPh sb="4" eb="5">
      <t>ダイ</t>
    </rPh>
    <rPh sb="8" eb="9">
      <t>ジョウ</t>
    </rPh>
    <rPh sb="15" eb="17">
      <t>ジュンヨウ</t>
    </rPh>
    <phoneticPr fontId="3"/>
  </si>
  <si>
    <t>利用者の介護予防に資するよう、その目標を設定し、計画的に行われていますか。</t>
    <rPh sb="4" eb="6">
      <t>カイゴ</t>
    </rPh>
    <rPh sb="6" eb="8">
      <t>ヨボウ</t>
    </rPh>
    <rPh sb="17" eb="19">
      <t>モクヒョウ</t>
    </rPh>
    <rPh sb="20" eb="22">
      <t>セッテイ</t>
    </rPh>
    <rPh sb="24" eb="27">
      <t>ケイカクテキ</t>
    </rPh>
    <rPh sb="28" eb="29">
      <t>オコナ</t>
    </rPh>
    <phoneticPr fontId="3"/>
  </si>
  <si>
    <t xml:space="preserve">
基準該当介護予防短期入所生活介護の基本取扱方針
（予防のみ）</t>
    <rPh sb="1" eb="3">
      <t>キジュン</t>
    </rPh>
    <rPh sb="3" eb="5">
      <t>ガイトウ</t>
    </rPh>
    <rPh sb="5" eb="7">
      <t>カイゴ</t>
    </rPh>
    <rPh sb="7" eb="9">
      <t>ヨボウ</t>
    </rPh>
    <rPh sb="18" eb="20">
      <t>キホン</t>
    </rPh>
    <rPh sb="26" eb="28">
      <t>ヨボウ</t>
    </rPh>
    <phoneticPr fontId="3"/>
  </si>
  <si>
    <t>身体的拘束等を行う場合には、その態様及び時間、その際の利用者の心身の状況並びに緊急やむを得ない理由を記録していますか。</t>
    <rPh sb="0" eb="2">
      <t>シンタイ</t>
    </rPh>
    <rPh sb="27" eb="29">
      <t>リヨウ</t>
    </rPh>
    <phoneticPr fontId="3"/>
  </si>
  <si>
    <t>予防基準第185条（第136条準用）</t>
    <rPh sb="0" eb="2">
      <t>ヨボウ</t>
    </rPh>
    <rPh sb="2" eb="4">
      <t>キジュン</t>
    </rPh>
    <rPh sb="4" eb="5">
      <t>ダイ</t>
    </rPh>
    <rPh sb="8" eb="9">
      <t>ジョウ</t>
    </rPh>
    <rPh sb="15" eb="17">
      <t>ジュンヨウ</t>
    </rPh>
    <phoneticPr fontId="3"/>
  </si>
  <si>
    <t>サービス提供に当たっては、当該利用者又は他の利用者等の生命又は身体を保護するため緊急やむを得ない場合を除き、身体的拘束その他利用者の行動を制限する行為（身体的拘束等）を行っていませんか。</t>
    <rPh sb="4" eb="6">
      <t>テイキョウ</t>
    </rPh>
    <rPh sb="7" eb="8">
      <t>ア</t>
    </rPh>
    <rPh sb="76" eb="79">
      <t>シンタイテキ</t>
    </rPh>
    <rPh sb="79" eb="81">
      <t>コウソク</t>
    </rPh>
    <rPh sb="81" eb="82">
      <t>トウ</t>
    </rPh>
    <phoneticPr fontId="3"/>
  </si>
  <si>
    <t xml:space="preserve">
身体的拘束の禁止
（予防のみ）</t>
    <rPh sb="1" eb="4">
      <t>シンタイテキ</t>
    </rPh>
    <rPh sb="4" eb="6">
      <t>コウソク</t>
    </rPh>
    <rPh sb="7" eb="9">
      <t>キンシ</t>
    </rPh>
    <rPh sb="11" eb="13">
      <t>ヨボウ</t>
    </rPh>
    <phoneticPr fontId="3"/>
  </si>
  <si>
    <t>管理者は、短期入所生活介護計画を作成した際には、当該短期入所生活介護計画を利用者に交付していますか。</t>
    <phoneticPr fontId="3"/>
  </si>
  <si>
    <t>管理者は、短期入所生活介護計画の作成に当たっては、その内容について利用者又はその家族に対して説明し、利用者の同意を得ていますか。</t>
    <phoneticPr fontId="3"/>
  </si>
  <si>
    <t>短期入所生活介護計画は、既に居宅サービス計画が作成されている場合は、当該計画の内容に沿って作成されていますか。</t>
    <phoneticPr fontId="3"/>
  </si>
  <si>
    <t>基準第140条の32（第129条準用）</t>
    <rPh sb="0" eb="2">
      <t>キジュン</t>
    </rPh>
    <rPh sb="2" eb="3">
      <t>ダイ</t>
    </rPh>
    <rPh sb="6" eb="7">
      <t>ジョウ</t>
    </rPh>
    <rPh sb="16" eb="18">
      <t>ジュンヨウ</t>
    </rPh>
    <phoneticPr fontId="3"/>
  </si>
  <si>
    <t>相当期間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サービスの目標、当該目標を達成するための具体的なサービスの内容等を記載した短期入所生活介護計画を作成していますか。</t>
    <rPh sb="35" eb="38">
      <t>リヨウシャ</t>
    </rPh>
    <rPh sb="39" eb="41">
      <t>シンシン</t>
    </rPh>
    <rPh sb="42" eb="44">
      <t>ジョウキョウ</t>
    </rPh>
    <rPh sb="45" eb="47">
      <t>キボウ</t>
    </rPh>
    <rPh sb="47" eb="48">
      <t>オヨ</t>
    </rPh>
    <rPh sb="51" eb="52">
      <t>オ</t>
    </rPh>
    <rPh sb="57" eb="59">
      <t>カンキョウ</t>
    </rPh>
    <rPh sb="60" eb="61">
      <t>フ</t>
    </rPh>
    <rPh sb="70" eb="72">
      <t>テイキョウ</t>
    </rPh>
    <rPh sb="73" eb="75">
      <t>カイシ</t>
    </rPh>
    <rPh sb="75" eb="76">
      <t>マエ</t>
    </rPh>
    <rPh sb="78" eb="81">
      <t>シュウリョウゴ</t>
    </rPh>
    <rPh sb="82" eb="83">
      <t>イタ</t>
    </rPh>
    <rPh sb="87" eb="90">
      <t>リヨウシャ</t>
    </rPh>
    <rPh sb="91" eb="93">
      <t>リヨウ</t>
    </rPh>
    <rPh sb="100" eb="102">
      <t>ケイゾク</t>
    </rPh>
    <rPh sb="102" eb="103">
      <t>セイ</t>
    </rPh>
    <rPh sb="104" eb="106">
      <t>ハイリョ</t>
    </rPh>
    <rPh sb="114" eb="116">
      <t>モクヒョウ</t>
    </rPh>
    <phoneticPr fontId="3"/>
  </si>
  <si>
    <t xml:space="preserve">
短期入所生活介護計画の作成
（介護のみ）</t>
    <rPh sb="16" eb="18">
      <t>カイゴ</t>
    </rPh>
    <phoneticPr fontId="3"/>
  </si>
  <si>
    <t>自らその提供する当該サービスの質の評価を行い、常にその改善を図っていますか。</t>
    <rPh sb="8" eb="10">
      <t>トウガイ</t>
    </rPh>
    <phoneticPr fontId="3"/>
  </si>
  <si>
    <t>サービス提供は、相当期間以上にわたり継続して入所する利用者については、短期入所生活介護計画に基づき、漫然かつ画一的なものとならないよう配慮して行われていますか。</t>
    <rPh sb="4" eb="6">
      <t>テイキョウ</t>
    </rPh>
    <rPh sb="8" eb="10">
      <t>ソウトウ</t>
    </rPh>
    <rPh sb="10" eb="12">
      <t>キカン</t>
    </rPh>
    <rPh sb="12" eb="14">
      <t>イジョウ</t>
    </rPh>
    <rPh sb="18" eb="20">
      <t>ケイゾク</t>
    </rPh>
    <rPh sb="22" eb="24">
      <t>ニュウショ</t>
    </rPh>
    <rPh sb="26" eb="29">
      <t>リヨウシャ</t>
    </rPh>
    <rPh sb="35" eb="37">
      <t>タンキ</t>
    </rPh>
    <rPh sb="37" eb="39">
      <t>ニュウショ</t>
    </rPh>
    <rPh sb="39" eb="41">
      <t>セイカツ</t>
    </rPh>
    <rPh sb="41" eb="43">
      <t>カイゴ</t>
    </rPh>
    <rPh sb="43" eb="45">
      <t>ケイカク</t>
    </rPh>
    <rPh sb="46" eb="47">
      <t>モト</t>
    </rPh>
    <rPh sb="50" eb="52">
      <t>マンゼン</t>
    </rPh>
    <rPh sb="54" eb="57">
      <t>カクイツテキ</t>
    </rPh>
    <rPh sb="67" eb="69">
      <t>ハイリョ</t>
    </rPh>
    <rPh sb="71" eb="72">
      <t>オコナ</t>
    </rPh>
    <phoneticPr fontId="3"/>
  </si>
  <si>
    <t>基準第140条の32（第128条準用）</t>
    <rPh sb="0" eb="2">
      <t>キジュン</t>
    </rPh>
    <rPh sb="2" eb="3">
      <t>ダイ</t>
    </rPh>
    <rPh sb="6" eb="7">
      <t>ジョウ</t>
    </rPh>
    <rPh sb="16" eb="18">
      <t>ジュンヨウ</t>
    </rPh>
    <phoneticPr fontId="3"/>
  </si>
  <si>
    <t>利用者の要介護状態の軽減又は悪化の防止に資するよう、認知症の状況等利用者の心身の状況を踏まえて、日常生活に必要な援助を妥当適切に行っていますか。</t>
    <phoneticPr fontId="3"/>
  </si>
  <si>
    <t xml:space="preserve">
基準該当短期入所生活介護の取扱方針
（介護のみ）</t>
    <rPh sb="1" eb="3">
      <t>キジュン</t>
    </rPh>
    <rPh sb="3" eb="5">
      <t>ガイトウ</t>
    </rPh>
    <rPh sb="20" eb="22">
      <t>カイゴ</t>
    </rPh>
    <phoneticPr fontId="3"/>
  </si>
  <si>
    <t>基準第140条の32（第21条準用）
予防基準第185条（第50条の2準用）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5" eb="37">
      <t>ジュンヨウ</t>
    </rPh>
    <phoneticPr fontId="3"/>
  </si>
  <si>
    <t>基準該当（介護予防）短期入所生活介護に係る利用料の支払を受けた場合は、提供したサービスの内容、費用の額その他必要と認められる事項を記載したサービス提供証明書を利用者に対して交付していますか。</t>
    <rPh sb="0" eb="2">
      <t>キジュン</t>
    </rPh>
    <rPh sb="2" eb="4">
      <t>ガイトウ</t>
    </rPh>
    <rPh sb="5" eb="7">
      <t>カイゴ</t>
    </rPh>
    <rPh sb="7" eb="9">
      <t>ヨボウ</t>
    </rPh>
    <rPh sb="35" eb="37">
      <t>テイキョウ</t>
    </rPh>
    <rPh sb="44" eb="46">
      <t>ナイヨウ</t>
    </rPh>
    <rPh sb="47" eb="49">
      <t>ヒヨウ</t>
    </rPh>
    <rPh sb="50" eb="51">
      <t>ガク</t>
    </rPh>
    <rPh sb="53" eb="54">
      <t>タ</t>
    </rPh>
    <rPh sb="54" eb="56">
      <t>ヒツヨウ</t>
    </rPh>
    <rPh sb="57" eb="58">
      <t>ミト</t>
    </rPh>
    <rPh sb="62" eb="64">
      <t>ジコウ</t>
    </rPh>
    <rPh sb="65" eb="67">
      <t>キサイ</t>
    </rPh>
    <phoneticPr fontId="3"/>
  </si>
  <si>
    <t xml:space="preserve">
保険給付の請求のための証明書の交付
</t>
    <phoneticPr fontId="3"/>
  </si>
  <si>
    <t>⑦日常生活においても通常必要となるものに係る費用であって、利用者に負担させることが適当と認められるもの（その他の日常生活費）</t>
    <rPh sb="1" eb="3">
      <t>ニチジョウ</t>
    </rPh>
    <rPh sb="3" eb="5">
      <t>セイカツ</t>
    </rPh>
    <rPh sb="10" eb="12">
      <t>ツウジョウ</t>
    </rPh>
    <rPh sb="12" eb="14">
      <t>ヒツヨウ</t>
    </rPh>
    <rPh sb="20" eb="21">
      <t>カカ</t>
    </rPh>
    <rPh sb="22" eb="24">
      <t>ヒヨウ</t>
    </rPh>
    <rPh sb="29" eb="32">
      <t>リヨウシャ</t>
    </rPh>
    <rPh sb="33" eb="35">
      <t>フタン</t>
    </rPh>
    <rPh sb="41" eb="43">
      <t>テキトウ</t>
    </rPh>
    <rPh sb="44" eb="45">
      <t>ミト</t>
    </rPh>
    <rPh sb="54" eb="55">
      <t>タ</t>
    </rPh>
    <rPh sb="56" eb="58">
      <t>ニチジョウ</t>
    </rPh>
    <rPh sb="58" eb="61">
      <t>セイカツヒ</t>
    </rPh>
    <phoneticPr fontId="3"/>
  </si>
  <si>
    <t>⑥理美容代</t>
    <phoneticPr fontId="3"/>
  </si>
  <si>
    <t>⑤送迎に要する費用（厚生労働大臣が別に定める場合を除く。）</t>
    <phoneticPr fontId="3"/>
  </si>
  <si>
    <t>④厚生労働大臣の定める基準に基づき利用者が選定する特別な食事の提供を行ったことに伴い必要となる費用</t>
    <rPh sb="1" eb="3">
      <t>コウセイ</t>
    </rPh>
    <rPh sb="3" eb="5">
      <t>ロウドウ</t>
    </rPh>
    <rPh sb="5" eb="7">
      <t>ダイジン</t>
    </rPh>
    <rPh sb="8" eb="9">
      <t>サダ</t>
    </rPh>
    <rPh sb="11" eb="13">
      <t>キジュン</t>
    </rPh>
    <rPh sb="14" eb="15">
      <t>モト</t>
    </rPh>
    <rPh sb="17" eb="20">
      <t>リヨウシャ</t>
    </rPh>
    <rPh sb="21" eb="23">
      <t>センテイ</t>
    </rPh>
    <rPh sb="25" eb="27">
      <t>トクベツ</t>
    </rPh>
    <rPh sb="28" eb="30">
      <t>ショクジ</t>
    </rPh>
    <rPh sb="31" eb="33">
      <t>テイキョウ</t>
    </rPh>
    <rPh sb="34" eb="35">
      <t>オコナ</t>
    </rPh>
    <rPh sb="40" eb="41">
      <t>トモナ</t>
    </rPh>
    <rPh sb="42" eb="44">
      <t>ヒツヨウ</t>
    </rPh>
    <rPh sb="47" eb="49">
      <t>ヒヨウ</t>
    </rPh>
    <phoneticPr fontId="3"/>
  </si>
  <si>
    <t>③厚生労働大臣の定める基準に基づき利用者が選定する特別な居室の提供を行ったことに伴い必要となる費用</t>
    <rPh sb="1" eb="3">
      <t>コウセイ</t>
    </rPh>
    <rPh sb="3" eb="5">
      <t>ロウドウ</t>
    </rPh>
    <rPh sb="5" eb="7">
      <t>ダイジン</t>
    </rPh>
    <rPh sb="8" eb="9">
      <t>サダ</t>
    </rPh>
    <rPh sb="11" eb="13">
      <t>キジュン</t>
    </rPh>
    <rPh sb="14" eb="15">
      <t>モト</t>
    </rPh>
    <rPh sb="17" eb="20">
      <t>リヨウシャ</t>
    </rPh>
    <rPh sb="21" eb="23">
      <t>センテイ</t>
    </rPh>
    <rPh sb="25" eb="27">
      <t>トクベツ</t>
    </rPh>
    <rPh sb="28" eb="30">
      <t>キョシツ</t>
    </rPh>
    <rPh sb="31" eb="33">
      <t>テイキョウ</t>
    </rPh>
    <rPh sb="34" eb="35">
      <t>オコナ</t>
    </rPh>
    <rPh sb="40" eb="41">
      <t>トモナ</t>
    </rPh>
    <rPh sb="42" eb="44">
      <t>ヒツヨウ</t>
    </rPh>
    <rPh sb="47" eb="49">
      <t>ヒヨウ</t>
    </rPh>
    <phoneticPr fontId="3"/>
  </si>
  <si>
    <t>②滞在に要する費用</t>
    <rPh sb="1" eb="3">
      <t>タイザイ</t>
    </rPh>
    <phoneticPr fontId="3"/>
  </si>
  <si>
    <t>①食事の提供に要する費用</t>
    <phoneticPr fontId="3"/>
  </si>
  <si>
    <t>下記のサービスの提供に当たっては、あらかじめ利用者又はその家族に対し、当該サービスの内容及び費用を記した文書を交付して説明を行い、利用者の同意を得ていますか。</t>
    <rPh sb="0" eb="2">
      <t>カキ</t>
    </rPh>
    <rPh sb="8" eb="10">
      <t>テイキョウ</t>
    </rPh>
    <rPh sb="11" eb="12">
      <t>ア</t>
    </rPh>
    <rPh sb="22" eb="25">
      <t>リヨウシャ</t>
    </rPh>
    <rPh sb="25" eb="26">
      <t>マタ</t>
    </rPh>
    <rPh sb="29" eb="31">
      <t>カゾク</t>
    </rPh>
    <rPh sb="32" eb="33">
      <t>タイ</t>
    </rPh>
    <rPh sb="35" eb="37">
      <t>トウガイ</t>
    </rPh>
    <rPh sb="42" eb="44">
      <t>ナイヨウ</t>
    </rPh>
    <rPh sb="44" eb="45">
      <t>オヨ</t>
    </rPh>
    <rPh sb="46" eb="48">
      <t>ヒヨウ</t>
    </rPh>
    <rPh sb="49" eb="50">
      <t>シル</t>
    </rPh>
    <rPh sb="52" eb="54">
      <t>ブンショ</t>
    </rPh>
    <rPh sb="55" eb="57">
      <t>コウフ</t>
    </rPh>
    <rPh sb="59" eb="61">
      <t>セツメイ</t>
    </rPh>
    <rPh sb="62" eb="63">
      <t>オコナ</t>
    </rPh>
    <rPh sb="65" eb="68">
      <t>リヨウシャ</t>
    </rPh>
    <rPh sb="69" eb="71">
      <t>ドウイ</t>
    </rPh>
    <rPh sb="72" eb="73">
      <t>エ</t>
    </rPh>
    <phoneticPr fontId="3"/>
  </si>
  <si>
    <t>基準第140条の32（第127条準用）
予防基準第185条（第135条準用）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</si>
  <si>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基準該当（介護予防）短期入所生活介護を提供した際にその利用者から支払を受ける利用料の額と、基準該当短期入所生活介護に係る居宅介護サービス費用基準額（介護予防サービス費用基準額）との間に、不合理な差額が生じないようにしていますか。</t>
    <rPh sb="0" eb="2">
      <t>キジュン</t>
    </rPh>
    <rPh sb="2" eb="4">
      <t>ガイトウ</t>
    </rPh>
    <rPh sb="5" eb="7">
      <t>カイゴ</t>
    </rPh>
    <rPh sb="7" eb="9">
      <t>ヨボウ</t>
    </rPh>
    <rPh sb="10" eb="12">
      <t>タンキ</t>
    </rPh>
    <rPh sb="12" eb="14">
      <t>ニュウショ</t>
    </rPh>
    <rPh sb="14" eb="16">
      <t>セイカツ</t>
    </rPh>
    <rPh sb="16" eb="18">
      <t>カイゴ</t>
    </rPh>
    <rPh sb="19" eb="21">
      <t>テイキョウ</t>
    </rPh>
    <rPh sb="23" eb="24">
      <t>サイ</t>
    </rPh>
    <rPh sb="27" eb="30">
      <t>リヨウシャ</t>
    </rPh>
    <rPh sb="32" eb="34">
      <t>シハライ</t>
    </rPh>
    <rPh sb="35" eb="36">
      <t>ウ</t>
    </rPh>
    <rPh sb="38" eb="41">
      <t>リヨウリョウ</t>
    </rPh>
    <rPh sb="42" eb="43">
      <t>ガク</t>
    </rPh>
    <rPh sb="45" eb="47">
      <t>キジュン</t>
    </rPh>
    <rPh sb="47" eb="49">
      <t>ガイトウ</t>
    </rPh>
    <rPh sb="49" eb="51">
      <t>タンキ</t>
    </rPh>
    <rPh sb="51" eb="53">
      <t>ニュウショ</t>
    </rPh>
    <rPh sb="53" eb="55">
      <t>セイカツ</t>
    </rPh>
    <rPh sb="55" eb="57">
      <t>カイゴ</t>
    </rPh>
    <rPh sb="58" eb="59">
      <t>カカ</t>
    </rPh>
    <rPh sb="60" eb="62">
      <t>キョタク</t>
    </rPh>
    <rPh sb="62" eb="64">
      <t>カイゴ</t>
    </rPh>
    <rPh sb="68" eb="70">
      <t>ヒヨウ</t>
    </rPh>
    <rPh sb="70" eb="72">
      <t>キジュン</t>
    </rPh>
    <rPh sb="72" eb="73">
      <t>ガク</t>
    </rPh>
    <rPh sb="74" eb="76">
      <t>カイゴ</t>
    </rPh>
    <rPh sb="76" eb="78">
      <t>ヨボウ</t>
    </rPh>
    <rPh sb="82" eb="84">
      <t>ヒヨウ</t>
    </rPh>
    <rPh sb="84" eb="86">
      <t>キジュン</t>
    </rPh>
    <rPh sb="86" eb="87">
      <t>ガク</t>
    </rPh>
    <rPh sb="90" eb="91">
      <t>アイダ</t>
    </rPh>
    <rPh sb="93" eb="96">
      <t>フゴウリ</t>
    </rPh>
    <phoneticPr fontId="3"/>
  </si>
  <si>
    <t xml:space="preserve">
利用料等の受領</t>
    <rPh sb="1" eb="4">
      <t>リヨウリョウ</t>
    </rPh>
    <rPh sb="4" eb="5">
      <t>トウ</t>
    </rPh>
    <rPh sb="6" eb="8">
      <t>ジュリョウ</t>
    </rPh>
    <phoneticPr fontId="3"/>
  </si>
  <si>
    <t>サービスを提供した際には、具体的なサービスの内容等を記録するとともに、利用者からの申出があった場合には、文書の交付その他適切な方法により、その情報を利用者に対して提供していますか。</t>
    <rPh sb="5" eb="7">
      <t>テイキョウ</t>
    </rPh>
    <rPh sb="9" eb="10">
      <t>サイ</t>
    </rPh>
    <rPh sb="13" eb="16">
      <t>グタイテキ</t>
    </rPh>
    <rPh sb="22" eb="25">
      <t>ナイヨウトウ</t>
    </rPh>
    <rPh sb="26" eb="28">
      <t>キロク</t>
    </rPh>
    <rPh sb="35" eb="38">
      <t>リヨウシャ</t>
    </rPh>
    <rPh sb="41" eb="43">
      <t>モウシデ</t>
    </rPh>
    <rPh sb="47" eb="49">
      <t>バアイ</t>
    </rPh>
    <rPh sb="52" eb="54">
      <t>ブンショ</t>
    </rPh>
    <rPh sb="55" eb="57">
      <t>コウフ</t>
    </rPh>
    <rPh sb="59" eb="60">
      <t>タ</t>
    </rPh>
    <rPh sb="60" eb="62">
      <t>テキセツ</t>
    </rPh>
    <rPh sb="63" eb="65">
      <t>ホウホウ</t>
    </rPh>
    <rPh sb="71" eb="73">
      <t>ジョウホウ</t>
    </rPh>
    <rPh sb="74" eb="77">
      <t>リヨウシャ</t>
    </rPh>
    <rPh sb="78" eb="79">
      <t>タイ</t>
    </rPh>
    <rPh sb="81" eb="83">
      <t>テイキョウ</t>
    </rPh>
    <phoneticPr fontId="3"/>
  </si>
  <si>
    <t>基準第140条の32（第19条準用）
予防基準第185条（第49条の13準用）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6" eb="38">
      <t>ジュンヨウ</t>
    </rPh>
    <phoneticPr fontId="3"/>
  </si>
  <si>
    <t>基準該当短期入所生活介護を提供した際は、提供日及び内容その他必要な事項を、利用者の居宅サービス計画等を記載した書面又はこれに準ずる書面に記載していますか。</t>
    <rPh sb="0" eb="2">
      <t>キジュン</t>
    </rPh>
    <rPh sb="2" eb="4">
      <t>ガイトウ</t>
    </rPh>
    <rPh sb="20" eb="22">
      <t>テイキョウ</t>
    </rPh>
    <rPh sb="22" eb="23">
      <t>ビ</t>
    </rPh>
    <rPh sb="23" eb="24">
      <t>オヨ</t>
    </rPh>
    <rPh sb="25" eb="27">
      <t>ナイヨウ</t>
    </rPh>
    <rPh sb="29" eb="30">
      <t>タ</t>
    </rPh>
    <rPh sb="30" eb="32">
      <t>ヒツヨウ</t>
    </rPh>
    <rPh sb="33" eb="35">
      <t>ジコウ</t>
    </rPh>
    <rPh sb="37" eb="40">
      <t>リヨウシャ</t>
    </rPh>
    <rPh sb="41" eb="43">
      <t>キョタク</t>
    </rPh>
    <rPh sb="47" eb="49">
      <t>ケイカク</t>
    </rPh>
    <rPh sb="49" eb="50">
      <t>トウ</t>
    </rPh>
    <rPh sb="51" eb="53">
      <t>キサイ</t>
    </rPh>
    <rPh sb="55" eb="57">
      <t>ショメン</t>
    </rPh>
    <rPh sb="57" eb="58">
      <t>マタ</t>
    </rPh>
    <rPh sb="62" eb="63">
      <t>ジュン</t>
    </rPh>
    <rPh sb="65" eb="67">
      <t>ショメン</t>
    </rPh>
    <rPh sb="68" eb="70">
      <t>キサイ</t>
    </rPh>
    <phoneticPr fontId="3"/>
  </si>
  <si>
    <t xml:space="preserve">
サービス提供の記録
</t>
    <phoneticPr fontId="3"/>
  </si>
  <si>
    <t>基準第140条の32（第16条準用）
予防基準第185条（第49条の10）</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phoneticPr fontId="3"/>
  </si>
  <si>
    <t>居宅サービス計画又は介護予防サービス計画が作成されている場合は、当該計画に沿ったサービスの提供を行っていますか。</t>
    <rPh sb="8" eb="9">
      <t>マタ</t>
    </rPh>
    <rPh sb="10" eb="12">
      <t>カイゴ</t>
    </rPh>
    <rPh sb="12" eb="14">
      <t>ヨボウ</t>
    </rPh>
    <rPh sb="18" eb="20">
      <t>ケイカク</t>
    </rPh>
    <phoneticPr fontId="3"/>
  </si>
  <si>
    <t xml:space="preserve">
居宅サービス計画等に沿ったサービスの提供</t>
    <rPh sb="9" eb="10">
      <t>トウ</t>
    </rPh>
    <phoneticPr fontId="3"/>
  </si>
  <si>
    <t>基準第140条の32（第13条準用）
予防基準第185条（第49条の7準用）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5" eb="37">
      <t>ジュンヨウ</t>
    </rPh>
    <phoneticPr fontId="3"/>
  </si>
  <si>
    <t>サービス担当者会議等を通じて、利用者の心身の状況、その置かれている環境、他の保健医療サービス又は福祉サービスの利用状況等の把握に努めていますか。</t>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phoneticPr fontId="3"/>
  </si>
  <si>
    <t xml:space="preserve">
心身の状況等の把握</t>
    <rPh sb="1" eb="3">
      <t>シンシン</t>
    </rPh>
    <rPh sb="4" eb="6">
      <t>ジョウキョウ</t>
    </rPh>
    <rPh sb="6" eb="7">
      <t>トウ</t>
    </rPh>
    <rPh sb="8" eb="10">
      <t>ハアク</t>
    </rPh>
    <phoneticPr fontId="3"/>
  </si>
  <si>
    <t>要介護認定等の更新の申請が、遅くとも当該利用者が受けている要介護認定等の有効期間が終了する30日前にはなされるよう必要な援助を行っていますか。</t>
    <rPh sb="0" eb="1">
      <t>ヨウ</t>
    </rPh>
    <rPh sb="1" eb="3">
      <t>カイゴ</t>
    </rPh>
    <rPh sb="3" eb="5">
      <t>ニンテイ</t>
    </rPh>
    <rPh sb="5" eb="6">
      <t>トウ</t>
    </rPh>
    <rPh sb="7" eb="9">
      <t>コウシン</t>
    </rPh>
    <rPh sb="10" eb="12">
      <t>シンセイ</t>
    </rPh>
    <rPh sb="14" eb="15">
      <t>オソ</t>
    </rPh>
    <rPh sb="18" eb="20">
      <t>トウガイ</t>
    </rPh>
    <rPh sb="20" eb="23">
      <t>リヨウシャ</t>
    </rPh>
    <rPh sb="24" eb="25">
      <t>ウ</t>
    </rPh>
    <rPh sb="29" eb="30">
      <t>ヨウ</t>
    </rPh>
    <rPh sb="30" eb="32">
      <t>カイゴ</t>
    </rPh>
    <rPh sb="32" eb="34">
      <t>ニンテイ</t>
    </rPh>
    <rPh sb="34" eb="35">
      <t>トウ</t>
    </rPh>
    <rPh sb="36" eb="38">
      <t>ユウコウ</t>
    </rPh>
    <rPh sb="38" eb="40">
      <t>キカン</t>
    </rPh>
    <rPh sb="41" eb="43">
      <t>シュウリョウ</t>
    </rPh>
    <rPh sb="47" eb="48">
      <t>ニチ</t>
    </rPh>
    <rPh sb="48" eb="49">
      <t>マエ</t>
    </rPh>
    <rPh sb="57" eb="59">
      <t>ヒツヨウ</t>
    </rPh>
    <rPh sb="60" eb="62">
      <t>エンジョ</t>
    </rPh>
    <rPh sb="63" eb="64">
      <t>オコナ</t>
    </rPh>
    <phoneticPr fontId="3"/>
  </si>
  <si>
    <t>基準第140条の32（第12条準用）
予防基準第185条（第49条の6準用）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5" eb="37">
      <t>ジュンヨウ</t>
    </rPh>
    <phoneticPr fontId="3"/>
  </si>
  <si>
    <t>サービスの提供の開始に際し、要介護認定等の申請が既に行われているかどうかを確認し、申請が行われていない場合は、当該利用申込者の意思を踏まえて速やかに必要な援助を行っていますか。</t>
    <rPh sb="5" eb="7">
      <t>テイキョウ</t>
    </rPh>
    <rPh sb="8" eb="10">
      <t>カイシ</t>
    </rPh>
    <rPh sb="11" eb="12">
      <t>サイ</t>
    </rPh>
    <rPh sb="17" eb="19">
      <t>ニンテイ</t>
    </rPh>
    <rPh sb="19" eb="20">
      <t>トウ</t>
    </rPh>
    <phoneticPr fontId="3"/>
  </si>
  <si>
    <t xml:space="preserve">
要介護認定等の申請に係る援助</t>
    <rPh sb="4" eb="6">
      <t>ニンテイ</t>
    </rPh>
    <rPh sb="6" eb="7">
      <t>トウ</t>
    </rPh>
    <phoneticPr fontId="3"/>
  </si>
  <si>
    <t>被保険者証に、認定審査会意見が記載されているときは、当該認定審査会意見に配慮して、当該サービスを提供するよう努めていますか。</t>
    <rPh sb="26" eb="28">
      <t>トウガイ</t>
    </rPh>
    <rPh sb="28" eb="30">
      <t>ニンテイ</t>
    </rPh>
    <rPh sb="30" eb="33">
      <t>シンサカイ</t>
    </rPh>
    <rPh sb="33" eb="35">
      <t>イケン</t>
    </rPh>
    <rPh sb="41" eb="43">
      <t>トウガイ</t>
    </rPh>
    <phoneticPr fontId="3"/>
  </si>
  <si>
    <t>基準第140条の32（第11条準用）
予防基準第185条（第49条の5準用）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5" eb="37">
      <t>ジュンヨウ</t>
    </rPh>
    <phoneticPr fontId="3"/>
  </si>
  <si>
    <t>サービスの提供を求められた場合は、その者の提示する被保険者証によって、被保険者資格、要介護認定等の有無及び要介護認定等の有効期間を確かめていますか。</t>
    <rPh sb="5" eb="7">
      <t>テイキョウ</t>
    </rPh>
    <rPh sb="8" eb="9">
      <t>モト</t>
    </rPh>
    <rPh sb="13" eb="15">
      <t>バアイ</t>
    </rPh>
    <rPh sb="19" eb="20">
      <t>モノ</t>
    </rPh>
    <rPh sb="21" eb="23">
      <t>テイジ</t>
    </rPh>
    <rPh sb="35" eb="36">
      <t>ヒ</t>
    </rPh>
    <rPh sb="36" eb="39">
      <t>ホケンシャ</t>
    </rPh>
    <rPh sb="39" eb="41">
      <t>シカク</t>
    </rPh>
    <rPh sb="42" eb="43">
      <t>ヨウ</t>
    </rPh>
    <rPh sb="43" eb="45">
      <t>カイゴ</t>
    </rPh>
    <rPh sb="45" eb="47">
      <t>ニンテイ</t>
    </rPh>
    <rPh sb="47" eb="48">
      <t>トウ</t>
    </rPh>
    <rPh sb="49" eb="51">
      <t>ウム</t>
    </rPh>
    <rPh sb="51" eb="52">
      <t>オヨ</t>
    </rPh>
    <rPh sb="53" eb="54">
      <t>ヨウ</t>
    </rPh>
    <rPh sb="54" eb="56">
      <t>カイゴ</t>
    </rPh>
    <rPh sb="56" eb="58">
      <t>ニンテイ</t>
    </rPh>
    <rPh sb="58" eb="59">
      <t>トウ</t>
    </rPh>
    <rPh sb="60" eb="62">
      <t>ユウコウ</t>
    </rPh>
    <rPh sb="62" eb="64">
      <t>キカン</t>
    </rPh>
    <phoneticPr fontId="3"/>
  </si>
  <si>
    <t xml:space="preserve">
受給資格等の確認</t>
    <rPh sb="1" eb="3">
      <t>ジュキュウ</t>
    </rPh>
    <rPh sb="3" eb="5">
      <t>シカク</t>
    </rPh>
    <rPh sb="5" eb="6">
      <t>トウ</t>
    </rPh>
    <rPh sb="7" eb="9">
      <t>カクニン</t>
    </rPh>
    <phoneticPr fontId="3"/>
  </si>
  <si>
    <t>基準第140条の32（第10条準用）
予防基準第185条（第49条の4準用）</t>
    <rPh sb="0" eb="2">
      <t>キジュン</t>
    </rPh>
    <rPh sb="2" eb="3">
      <t>ダイ</t>
    </rPh>
    <rPh sb="6" eb="7">
      <t>ジョウ</t>
    </rPh>
    <rPh sb="15" eb="17">
      <t>ジュンヨウ</t>
    </rPh>
    <rPh sb="19" eb="21">
      <t>ヨボウ</t>
    </rPh>
    <rPh sb="21" eb="23">
      <t>キジュン</t>
    </rPh>
    <rPh sb="23" eb="24">
      <t>ダイ</t>
    </rPh>
    <rPh sb="27" eb="28">
      <t>ジョウ</t>
    </rPh>
    <rPh sb="29" eb="30">
      <t>ダイ</t>
    </rPh>
    <rPh sb="32" eb="33">
      <t>ジョウ</t>
    </rPh>
    <rPh sb="35" eb="37">
      <t>ジュンヨウ</t>
    </rPh>
    <phoneticPr fontId="3"/>
  </si>
  <si>
    <t>利用申込者に対し自ら適切なサービスを提供することが困難であると認めた場合は、当該利用申込者に係る居宅介護支援事業者等への連絡、適当な他の事業者等の紹介その他の必要な措置を速やかに講じていますか。</t>
    <rPh sb="8" eb="9">
      <t>ミズカ</t>
    </rPh>
    <rPh sb="10" eb="12">
      <t>テキセツ</t>
    </rPh>
    <rPh sb="57" eb="58">
      <t>トウ</t>
    </rPh>
    <rPh sb="68" eb="71">
      <t>ジギョウシャ</t>
    </rPh>
    <phoneticPr fontId="3"/>
  </si>
  <si>
    <t xml:space="preserve">
サービス提供困難時の対応</t>
    <rPh sb="5" eb="7">
      <t>テイキョウ</t>
    </rPh>
    <rPh sb="7" eb="9">
      <t>コンナン</t>
    </rPh>
    <rPh sb="9" eb="10">
      <t>ジ</t>
    </rPh>
    <rPh sb="11" eb="13">
      <t>タイオウ</t>
    </rPh>
    <phoneticPr fontId="3"/>
  </si>
  <si>
    <t>基準第140条の32（第9条準用）
予防基準第185条（第49条の3準用）</t>
    <rPh sb="0" eb="2">
      <t>キジュン</t>
    </rPh>
    <rPh sb="2" eb="3">
      <t>ダイ</t>
    </rPh>
    <rPh sb="6" eb="7">
      <t>ジョウ</t>
    </rPh>
    <rPh sb="14" eb="16">
      <t>ジュンヨウ</t>
    </rPh>
    <rPh sb="18" eb="20">
      <t>ヨボウ</t>
    </rPh>
    <rPh sb="20" eb="22">
      <t>キジュン</t>
    </rPh>
    <rPh sb="22" eb="23">
      <t>ダイ</t>
    </rPh>
    <rPh sb="26" eb="27">
      <t>ジョウ</t>
    </rPh>
    <rPh sb="28" eb="29">
      <t>ダイ</t>
    </rPh>
    <rPh sb="31" eb="32">
      <t>ジョウ</t>
    </rPh>
    <rPh sb="34" eb="36">
      <t>ジュンヨウ</t>
    </rPh>
    <phoneticPr fontId="3"/>
  </si>
  <si>
    <t>正当な理由なくサービスの提供を拒んでいませんか。</t>
    <rPh sb="0" eb="2">
      <t>セイトウ</t>
    </rPh>
    <rPh sb="3" eb="5">
      <t>リユウ</t>
    </rPh>
    <rPh sb="12" eb="14">
      <t>テイキョウ</t>
    </rPh>
    <rPh sb="15" eb="16">
      <t>コバ</t>
    </rPh>
    <phoneticPr fontId="3"/>
  </si>
  <si>
    <t xml:space="preserve">
提供拒否の禁止</t>
    <rPh sb="1" eb="3">
      <t>テイキョウ</t>
    </rPh>
    <rPh sb="3" eb="5">
      <t>キョヒ</t>
    </rPh>
    <rPh sb="6" eb="8">
      <t>キンシ</t>
    </rPh>
    <phoneticPr fontId="3"/>
  </si>
  <si>
    <t>居宅介護支援事業者（介護予防支援事業者）その他保健医療サービス又は福祉サービスを提供する者との密接な連携により、サービスの提供の開始前から終了後に至るまで利用者が継続的に保健医療サービス又は福祉サービスを利用できるよう必要な援助に努めていますか。</t>
    <rPh sb="0" eb="2">
      <t>キョタク</t>
    </rPh>
    <rPh sb="2" eb="4">
      <t>カイゴ</t>
    </rPh>
    <rPh sb="4" eb="6">
      <t>シエン</t>
    </rPh>
    <rPh sb="6" eb="9">
      <t>ジギョウシャ</t>
    </rPh>
    <rPh sb="10" eb="12">
      <t>カイゴ</t>
    </rPh>
    <rPh sb="12" eb="14">
      <t>ヨボウ</t>
    </rPh>
    <rPh sb="14" eb="16">
      <t>シエン</t>
    </rPh>
    <rPh sb="16" eb="19">
      <t>ジギョウシャ</t>
    </rPh>
    <rPh sb="22" eb="23">
      <t>タ</t>
    </rPh>
    <rPh sb="23" eb="25">
      <t>ホケン</t>
    </rPh>
    <rPh sb="25" eb="27">
      <t>イリョウ</t>
    </rPh>
    <rPh sb="31" eb="32">
      <t>マタ</t>
    </rPh>
    <rPh sb="33" eb="35">
      <t>フクシ</t>
    </rPh>
    <rPh sb="40" eb="42">
      <t>テイキョウ</t>
    </rPh>
    <rPh sb="44" eb="45">
      <t>モノ</t>
    </rPh>
    <rPh sb="47" eb="49">
      <t>ミッセツ</t>
    </rPh>
    <rPh sb="50" eb="52">
      <t>レンケイ</t>
    </rPh>
    <rPh sb="61" eb="63">
      <t>テイキョウ</t>
    </rPh>
    <rPh sb="64" eb="67">
      <t>カイシマエ</t>
    </rPh>
    <rPh sb="69" eb="72">
      <t>シュウリョウゴ</t>
    </rPh>
    <rPh sb="73" eb="74">
      <t>イタ</t>
    </rPh>
    <rPh sb="77" eb="80">
      <t>リヨウシャ</t>
    </rPh>
    <rPh sb="81" eb="84">
      <t>ケイゾクテキ</t>
    </rPh>
    <rPh sb="85" eb="87">
      <t>ホケン</t>
    </rPh>
    <rPh sb="87" eb="89">
      <t>イリョウ</t>
    </rPh>
    <rPh sb="93" eb="94">
      <t>マタ</t>
    </rPh>
    <rPh sb="95" eb="97">
      <t>フクシ</t>
    </rPh>
    <rPh sb="102" eb="104">
      <t>リヨウ</t>
    </rPh>
    <rPh sb="109" eb="111">
      <t>ヒツヨウ</t>
    </rPh>
    <rPh sb="112" eb="114">
      <t>エンジョ</t>
    </rPh>
    <rPh sb="115" eb="116">
      <t>ツト</t>
    </rPh>
    <phoneticPr fontId="3"/>
  </si>
  <si>
    <t>基準第140条の32（第126条準用）
予防基準第185条（第134条準用）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</si>
  <si>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サービスを提供していますか。</t>
    <phoneticPr fontId="3"/>
  </si>
  <si>
    <t xml:space="preserve">
基準該当短期入所生活介護の開始及び終了</t>
    <rPh sb="1" eb="3">
      <t>キジュン</t>
    </rPh>
    <rPh sb="3" eb="5">
      <t>ガイトウ</t>
    </rPh>
    <rPh sb="5" eb="7">
      <t>タンキ</t>
    </rPh>
    <phoneticPr fontId="3"/>
  </si>
  <si>
    <t>基準第140条の32（第125条準用）
予防基準第185条（第133条準用）</t>
    <rPh sb="0" eb="2">
      <t>キジュン</t>
    </rPh>
    <rPh sb="2" eb="3">
      <t>ダイ</t>
    </rPh>
    <rPh sb="6" eb="7">
      <t>ジョウ</t>
    </rPh>
    <rPh sb="16" eb="18">
      <t>ジュンヨウ</t>
    </rPh>
    <rPh sb="20" eb="22">
      <t>ヨボウ</t>
    </rPh>
    <rPh sb="22" eb="24">
      <t>キジュン</t>
    </rPh>
    <rPh sb="24" eb="25">
      <t>ダイ</t>
    </rPh>
    <rPh sb="28" eb="29">
      <t>ジョウ</t>
    </rPh>
    <rPh sb="30" eb="31">
      <t>ダイ</t>
    </rPh>
    <rPh sb="34" eb="35">
      <t>ジョウ</t>
    </rPh>
    <rPh sb="35" eb="37">
      <t>ジュンヨウ</t>
    </rPh>
    <phoneticPr fontId="3"/>
  </si>
  <si>
    <t>基準該当短期入所生活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サービスの内容及び利用期間等について利用申込者の同意を得ていますか。</t>
    <rPh sb="0" eb="2">
      <t>キジュン</t>
    </rPh>
    <rPh sb="2" eb="4">
      <t>ガイトウ</t>
    </rPh>
    <rPh sb="4" eb="6">
      <t>タンキ</t>
    </rPh>
    <rPh sb="6" eb="8">
      <t>ニュウショ</t>
    </rPh>
    <rPh sb="8" eb="10">
      <t>セイカツ</t>
    </rPh>
    <rPh sb="10" eb="12">
      <t>カイゴ</t>
    </rPh>
    <rPh sb="13" eb="15">
      <t>テイキョウ</t>
    </rPh>
    <rPh sb="16" eb="18">
      <t>カイシ</t>
    </rPh>
    <rPh sb="19" eb="20">
      <t>サイ</t>
    </rPh>
    <rPh sb="51" eb="53">
      <t>カイゴ</t>
    </rPh>
    <phoneticPr fontId="3"/>
  </si>
  <si>
    <t xml:space="preserve">
内容及び手続の説明及び同意</t>
    <rPh sb="1" eb="3">
      <t>ナイヨウ</t>
    </rPh>
    <rPh sb="3" eb="4">
      <t>オヨ</t>
    </rPh>
    <rPh sb="5" eb="7">
      <t>テツヅ</t>
    </rPh>
    <rPh sb="8" eb="10">
      <t>セツメイ</t>
    </rPh>
    <rPh sb="10" eb="11">
      <t>オヨ</t>
    </rPh>
    <rPh sb="12" eb="14">
      <t>ドウイ</t>
    </rPh>
    <phoneticPr fontId="3"/>
  </si>
  <si>
    <t>Ⅲ　運営基準</t>
    <rPh sb="2" eb="4">
      <t>ウンエイ</t>
    </rPh>
    <rPh sb="4" eb="6">
      <t>キジュン</t>
    </rPh>
    <phoneticPr fontId="3"/>
  </si>
  <si>
    <t>※基準該当短期入所生活介護の事業と基準該当介護予防短期入所生活介護の事業とが、同一の事業者により同一の事業所において一体的に運営されている場合については、指定介護予防サービス等基準第183条第1項から第3項まで（指定居宅サービス等基準第140条の30第1項から第3項まで）に規定する設備に関する基準を満たすことをもって、上記設備に関する基準を満たしているものとみなすことができる。</t>
    <rPh sb="1" eb="3">
      <t>キジュン</t>
    </rPh>
    <rPh sb="3" eb="5">
      <t>ガイトウ</t>
    </rPh>
    <rPh sb="5" eb="7">
      <t>タンキ</t>
    </rPh>
    <rPh sb="7" eb="9">
      <t>ニュウショ</t>
    </rPh>
    <rPh sb="9" eb="11">
      <t>セイカツ</t>
    </rPh>
    <rPh sb="11" eb="13">
      <t>カイゴ</t>
    </rPh>
    <rPh sb="14" eb="16">
      <t>ジギョウ</t>
    </rPh>
    <rPh sb="17" eb="19">
      <t>キジュン</t>
    </rPh>
    <rPh sb="19" eb="21">
      <t>ガイトウ</t>
    </rPh>
    <rPh sb="21" eb="23">
      <t>カイゴ</t>
    </rPh>
    <rPh sb="23" eb="25">
      <t>ヨボウ</t>
    </rPh>
    <rPh sb="25" eb="27">
      <t>タンキ</t>
    </rPh>
    <rPh sb="27" eb="29">
      <t>ニュウショ</t>
    </rPh>
    <rPh sb="29" eb="31">
      <t>セイカツ</t>
    </rPh>
    <rPh sb="31" eb="33">
      <t>カイゴ</t>
    </rPh>
    <rPh sb="34" eb="36">
      <t>ジギョウ</t>
    </rPh>
    <rPh sb="39" eb="41">
      <t>ドウイツ</t>
    </rPh>
    <rPh sb="42" eb="45">
      <t>ジギョウシャ</t>
    </rPh>
    <rPh sb="48" eb="50">
      <t>ドウイツ</t>
    </rPh>
    <rPh sb="51" eb="54">
      <t>ジギョウショ</t>
    </rPh>
    <rPh sb="58" eb="61">
      <t>イッタイテキ</t>
    </rPh>
    <rPh sb="62" eb="64">
      <t>ウンエイ</t>
    </rPh>
    <rPh sb="69" eb="71">
      <t>バアイ</t>
    </rPh>
    <rPh sb="77" eb="79">
      <t>シテイ</t>
    </rPh>
    <rPh sb="79" eb="81">
      <t>カイゴ</t>
    </rPh>
    <rPh sb="81" eb="83">
      <t>ヨボウ</t>
    </rPh>
    <rPh sb="87" eb="88">
      <t>トウ</t>
    </rPh>
    <rPh sb="88" eb="90">
      <t>キジュン</t>
    </rPh>
    <rPh sb="90" eb="91">
      <t>ダイ</t>
    </rPh>
    <rPh sb="94" eb="95">
      <t>ジョウ</t>
    </rPh>
    <rPh sb="95" eb="96">
      <t>ダイ</t>
    </rPh>
    <rPh sb="97" eb="98">
      <t>コウ</t>
    </rPh>
    <rPh sb="100" eb="101">
      <t>ダイ</t>
    </rPh>
    <rPh sb="102" eb="103">
      <t>コウ</t>
    </rPh>
    <rPh sb="106" eb="108">
      <t>シテイ</t>
    </rPh>
    <rPh sb="108" eb="110">
      <t>キョタク</t>
    </rPh>
    <rPh sb="114" eb="115">
      <t>トウ</t>
    </rPh>
    <rPh sb="115" eb="117">
      <t>キジュン</t>
    </rPh>
    <rPh sb="117" eb="118">
      <t>ダイ</t>
    </rPh>
    <rPh sb="121" eb="122">
      <t>ジョウ</t>
    </rPh>
    <rPh sb="125" eb="126">
      <t>ダイ</t>
    </rPh>
    <rPh sb="127" eb="128">
      <t>コウ</t>
    </rPh>
    <rPh sb="130" eb="131">
      <t>ダイ</t>
    </rPh>
    <rPh sb="132" eb="133">
      <t>コウ</t>
    </rPh>
    <rPh sb="137" eb="139">
      <t>キテイ</t>
    </rPh>
    <rPh sb="141" eb="143">
      <t>セツビ</t>
    </rPh>
    <rPh sb="144" eb="145">
      <t>カン</t>
    </rPh>
    <rPh sb="147" eb="149">
      <t>キジュン</t>
    </rPh>
    <rPh sb="150" eb="151">
      <t>ミ</t>
    </rPh>
    <rPh sb="160" eb="162">
      <t>ジョウキ</t>
    </rPh>
    <rPh sb="162" eb="164">
      <t>セツビ</t>
    </rPh>
    <rPh sb="165" eb="166">
      <t>カン</t>
    </rPh>
    <rPh sb="168" eb="170">
      <t>キジュン</t>
    </rPh>
    <rPh sb="171" eb="172">
      <t>ミ</t>
    </rPh>
    <phoneticPr fontId="3"/>
  </si>
  <si>
    <t>(その他)</t>
    <rPh sb="3" eb="4">
      <t>タ</t>
    </rPh>
    <phoneticPr fontId="3"/>
  </si>
  <si>
    <t>事業所の廊下幅は、利用者が車椅子で円滑に移動することが可能なものとなっていますか。</t>
    <rPh sb="0" eb="3">
      <t>ジギョウショ</t>
    </rPh>
    <rPh sb="4" eb="6">
      <t>ロウカ</t>
    </rPh>
    <rPh sb="6" eb="7">
      <t>ハバ</t>
    </rPh>
    <rPh sb="9" eb="12">
      <t>リヨウシャ</t>
    </rPh>
    <rPh sb="13" eb="14">
      <t>クルマ</t>
    </rPh>
    <rPh sb="14" eb="16">
      <t>イス</t>
    </rPh>
    <rPh sb="17" eb="19">
      <t>エンカツ</t>
    </rPh>
    <rPh sb="20" eb="22">
      <t>イドウ</t>
    </rPh>
    <rPh sb="27" eb="29">
      <t>カノウ</t>
    </rPh>
    <phoneticPr fontId="3"/>
  </si>
  <si>
    <t>(廊下幅)</t>
    <rPh sb="1" eb="3">
      <t>ロウカ</t>
    </rPh>
    <rPh sb="3" eb="4">
      <t>ハバ</t>
    </rPh>
    <phoneticPr fontId="3"/>
  </si>
  <si>
    <t>身体の不自由な者が使用するのに適したものとなっていますか。</t>
    <rPh sb="0" eb="2">
      <t>シンタイ</t>
    </rPh>
    <rPh sb="3" eb="6">
      <t>フジユウ</t>
    </rPh>
    <rPh sb="7" eb="8">
      <t>モノ</t>
    </rPh>
    <rPh sb="9" eb="11">
      <t>シヨウ</t>
    </rPh>
    <phoneticPr fontId="3"/>
  </si>
  <si>
    <t>(洗面所)</t>
    <rPh sb="3" eb="4">
      <t>ショ</t>
    </rPh>
    <phoneticPr fontId="3"/>
  </si>
  <si>
    <t>(便　所)</t>
    <rPh sb="1" eb="2">
      <t>ビン</t>
    </rPh>
    <rPh sb="3" eb="4">
      <t>トコロ</t>
    </rPh>
    <phoneticPr fontId="3"/>
  </si>
  <si>
    <t>身体の不自由な者が入浴するのに適したものとなっていますか。</t>
    <rPh sb="0" eb="2">
      <t>シンタイ</t>
    </rPh>
    <rPh sb="3" eb="6">
      <t>フジユウ</t>
    </rPh>
    <rPh sb="7" eb="8">
      <t>モノ</t>
    </rPh>
    <phoneticPr fontId="3"/>
  </si>
  <si>
    <t>(浴　室)</t>
    <rPh sb="1" eb="2">
      <t>ヨク</t>
    </rPh>
    <rPh sb="3" eb="4">
      <t>シツ</t>
    </rPh>
    <phoneticPr fontId="3"/>
  </si>
  <si>
    <t>※食堂及び機能訓練室は、食事の提供の際にはその提供に支障がない広さを確保でき、かつ、機能訓練を行う際にはその実施に支障がない広さを確保できる場合にあっては、同一の場所とすることができる。</t>
    <phoneticPr fontId="3"/>
  </si>
  <si>
    <t>それぞれ必要な広さを有するものとし、その合計した面積は、３平方メートルに利用定員を乗じて得た面積以上となっていますか。</t>
    <phoneticPr fontId="3"/>
  </si>
  <si>
    <t>(食堂及び機能訓練室)</t>
    <rPh sb="3" eb="4">
      <t>オヨ</t>
    </rPh>
    <rPh sb="9" eb="10">
      <t>シツ</t>
    </rPh>
    <phoneticPr fontId="3"/>
  </si>
  <si>
    <t>日照、採光、換気等利用者の保健衛生、防災等について十分考慮していますか。</t>
    <phoneticPr fontId="3"/>
  </si>
  <si>
    <t>利用者１人当たりの床面積は、7.43平方メートル以上となっていますか。</t>
    <rPh sb="0" eb="2">
      <t>リヨウ</t>
    </rPh>
    <phoneticPr fontId="3"/>
  </si>
  <si>
    <t>一の居室の定員は、４人以下となっていますか。</t>
    <phoneticPr fontId="3"/>
  </si>
  <si>
    <t>(居　室)</t>
    <phoneticPr fontId="3"/>
  </si>
  <si>
    <t>基準第140条の30
予防基準第183条</t>
    <rPh sb="0" eb="2">
      <t>キジュン</t>
    </rPh>
    <rPh sb="11" eb="13">
      <t>ヨボウ</t>
    </rPh>
    <rPh sb="13" eb="15">
      <t>キジュン</t>
    </rPh>
    <rPh sb="15" eb="16">
      <t>ダイ</t>
    </rPh>
    <rPh sb="19" eb="20">
      <t>ジョウ</t>
    </rPh>
    <phoneticPr fontId="3"/>
  </si>
  <si>
    <t>次に掲げる設備を設けるとともに、基準該当（介護予防）短期入所生活介護を提供するために必要なその他の設備及び備品等を備えていますか。
①居室
②食堂
③機能訓練室
④浴室
⑤便所
⑥洗面所
⑦静養室
⑧面接室
⑨介護職員室
※指定通所介護事業所（指定介護予防認知症対応型通所介護事業所）等の設備を利用することにより、当該指定通所介護事業所（当該指定介護予防認知症対応型通所介護事業所）等及び当該基準該当（介護予防）短期入所生活介護事業所の効率的運営が可能であり、利用者の処遇に支障がない場合は、居室を除き、これらの設備を設けないことができる。</t>
    <rPh sb="0" eb="1">
      <t>ツギ</t>
    </rPh>
    <rPh sb="2" eb="3">
      <t>カカ</t>
    </rPh>
    <rPh sb="5" eb="7">
      <t>セツビ</t>
    </rPh>
    <rPh sb="8" eb="9">
      <t>モウ</t>
    </rPh>
    <rPh sb="16" eb="18">
      <t>キジュン</t>
    </rPh>
    <rPh sb="18" eb="20">
      <t>ガイトウ</t>
    </rPh>
    <rPh sb="21" eb="23">
      <t>カイゴ</t>
    </rPh>
    <rPh sb="23" eb="25">
      <t>ヨボウ</t>
    </rPh>
    <rPh sb="26" eb="28">
      <t>タンキ</t>
    </rPh>
    <rPh sb="28" eb="30">
      <t>ニュウショ</t>
    </rPh>
    <rPh sb="30" eb="32">
      <t>セイカツ</t>
    </rPh>
    <rPh sb="32" eb="34">
      <t>カイゴ</t>
    </rPh>
    <rPh sb="35" eb="37">
      <t>テイキョウ</t>
    </rPh>
    <rPh sb="42" eb="44">
      <t>ヒツヨウ</t>
    </rPh>
    <rPh sb="47" eb="48">
      <t>ホカ</t>
    </rPh>
    <rPh sb="49" eb="51">
      <t>セツビ</t>
    </rPh>
    <rPh sb="51" eb="52">
      <t>オヨ</t>
    </rPh>
    <rPh sb="53" eb="55">
      <t>ビヒン</t>
    </rPh>
    <rPh sb="55" eb="56">
      <t>トウ</t>
    </rPh>
    <rPh sb="57" eb="58">
      <t>ソナ</t>
    </rPh>
    <rPh sb="67" eb="69">
      <t>キョシツ</t>
    </rPh>
    <rPh sb="71" eb="73">
      <t>ショクドウ</t>
    </rPh>
    <rPh sb="75" eb="77">
      <t>キノウ</t>
    </rPh>
    <rPh sb="77" eb="79">
      <t>クンレン</t>
    </rPh>
    <rPh sb="79" eb="80">
      <t>シツ</t>
    </rPh>
    <rPh sb="82" eb="84">
      <t>ヨクシツ</t>
    </rPh>
    <rPh sb="86" eb="88">
      <t>ベンジョ</t>
    </rPh>
    <rPh sb="90" eb="92">
      <t>センメン</t>
    </rPh>
    <rPh sb="92" eb="93">
      <t>ジョ</t>
    </rPh>
    <rPh sb="95" eb="97">
      <t>セイヨウ</t>
    </rPh>
    <rPh sb="97" eb="98">
      <t>シツ</t>
    </rPh>
    <rPh sb="100" eb="102">
      <t>メンセツ</t>
    </rPh>
    <rPh sb="102" eb="103">
      <t>シツ</t>
    </rPh>
    <rPh sb="105" eb="107">
      <t>カイゴ</t>
    </rPh>
    <rPh sb="107" eb="109">
      <t>ショクイン</t>
    </rPh>
    <rPh sb="109" eb="110">
      <t>シツ</t>
    </rPh>
    <rPh sb="113" eb="115">
      <t>シテイ</t>
    </rPh>
    <rPh sb="115" eb="117">
      <t>ツウショ</t>
    </rPh>
    <rPh sb="117" eb="119">
      <t>カイゴ</t>
    </rPh>
    <rPh sb="119" eb="122">
      <t>ジギョウショ</t>
    </rPh>
    <rPh sb="123" eb="125">
      <t>シテイ</t>
    </rPh>
    <rPh sb="125" eb="127">
      <t>カイゴ</t>
    </rPh>
    <rPh sb="127" eb="129">
      <t>ヨボウ</t>
    </rPh>
    <rPh sb="129" eb="131">
      <t>ニンチ</t>
    </rPh>
    <rPh sb="131" eb="132">
      <t>ショウ</t>
    </rPh>
    <rPh sb="132" eb="135">
      <t>タイオウガタ</t>
    </rPh>
    <rPh sb="135" eb="137">
      <t>ツウショ</t>
    </rPh>
    <rPh sb="137" eb="139">
      <t>カイゴ</t>
    </rPh>
    <rPh sb="139" eb="141">
      <t>ジギョウ</t>
    </rPh>
    <rPh sb="141" eb="142">
      <t>ショ</t>
    </rPh>
    <rPh sb="143" eb="144">
      <t>トウ</t>
    </rPh>
    <rPh sb="145" eb="147">
      <t>セツビ</t>
    </rPh>
    <rPh sb="148" eb="150">
      <t>リヨウ</t>
    </rPh>
    <rPh sb="158" eb="160">
      <t>トウガイ</t>
    </rPh>
    <rPh sb="160" eb="162">
      <t>シテイ</t>
    </rPh>
    <rPh sb="162" eb="164">
      <t>ツウショ</t>
    </rPh>
    <rPh sb="164" eb="166">
      <t>カイゴ</t>
    </rPh>
    <rPh sb="166" eb="169">
      <t>ジギョウショ</t>
    </rPh>
    <rPh sb="170" eb="172">
      <t>トウガイ</t>
    </rPh>
    <rPh sb="172" eb="174">
      <t>シテイ</t>
    </rPh>
    <rPh sb="174" eb="176">
      <t>カイゴ</t>
    </rPh>
    <rPh sb="176" eb="178">
      <t>ヨボウ</t>
    </rPh>
    <rPh sb="178" eb="180">
      <t>ニンチ</t>
    </rPh>
    <rPh sb="180" eb="181">
      <t>ショウ</t>
    </rPh>
    <rPh sb="181" eb="184">
      <t>タイオウガタ</t>
    </rPh>
    <rPh sb="184" eb="186">
      <t>ツウショ</t>
    </rPh>
    <rPh sb="186" eb="188">
      <t>カイゴ</t>
    </rPh>
    <rPh sb="188" eb="191">
      <t>ジギョウショ</t>
    </rPh>
    <rPh sb="192" eb="193">
      <t>トウ</t>
    </rPh>
    <rPh sb="193" eb="194">
      <t>オヨ</t>
    </rPh>
    <rPh sb="195" eb="197">
      <t>トウガイ</t>
    </rPh>
    <rPh sb="197" eb="199">
      <t>キジュン</t>
    </rPh>
    <rPh sb="199" eb="201">
      <t>ガイトウ</t>
    </rPh>
    <rPh sb="202" eb="204">
      <t>カイゴ</t>
    </rPh>
    <rPh sb="204" eb="206">
      <t>ヨボウ</t>
    </rPh>
    <rPh sb="207" eb="209">
      <t>タンキ</t>
    </rPh>
    <rPh sb="209" eb="211">
      <t>ニュウショ</t>
    </rPh>
    <rPh sb="211" eb="213">
      <t>セイカツ</t>
    </rPh>
    <rPh sb="213" eb="215">
      <t>カイゴ</t>
    </rPh>
    <rPh sb="215" eb="218">
      <t>ジギョウショ</t>
    </rPh>
    <rPh sb="219" eb="222">
      <t>コウリツテキ</t>
    </rPh>
    <rPh sb="222" eb="224">
      <t>ウンエイ</t>
    </rPh>
    <rPh sb="225" eb="227">
      <t>カノウ</t>
    </rPh>
    <rPh sb="231" eb="234">
      <t>リヨウシャ</t>
    </rPh>
    <rPh sb="235" eb="237">
      <t>ショグウ</t>
    </rPh>
    <rPh sb="238" eb="240">
      <t>シショウ</t>
    </rPh>
    <rPh sb="243" eb="245">
      <t>バアイ</t>
    </rPh>
    <rPh sb="247" eb="249">
      <t>キョシツ</t>
    </rPh>
    <rPh sb="250" eb="251">
      <t>ノゾ</t>
    </rPh>
    <rPh sb="257" eb="259">
      <t>セツビ</t>
    </rPh>
    <rPh sb="260" eb="261">
      <t>モウ</t>
    </rPh>
    <phoneticPr fontId="3"/>
  </si>
  <si>
    <t>設備及び備品等</t>
    <rPh sb="0" eb="1">
      <t>セツ</t>
    </rPh>
    <rPh sb="1" eb="2">
      <t>ソナエ</t>
    </rPh>
    <rPh sb="2" eb="3">
      <t>オヨ</t>
    </rPh>
    <rPh sb="4" eb="6">
      <t>ビヒン</t>
    </rPh>
    <rPh sb="6" eb="7">
      <t>トウ</t>
    </rPh>
    <phoneticPr fontId="3"/>
  </si>
  <si>
    <t>基準第140条の29
予防基準第182条</t>
    <rPh sb="0" eb="2">
      <t>キジュン</t>
    </rPh>
    <rPh sb="11" eb="13">
      <t>ヨボウ</t>
    </rPh>
    <rPh sb="13" eb="15">
      <t>キジュン</t>
    </rPh>
    <rPh sb="15" eb="16">
      <t>ダイ</t>
    </rPh>
    <rPh sb="19" eb="20">
      <t>ジョウ</t>
    </rPh>
    <phoneticPr fontId="3"/>
  </si>
  <si>
    <t>利用定員（当該基準該当（介護予防）短期入所生活介護事業所において同時に基準該当（介護予防）短期入所生活介護の提供を受けることができる利用者の数の上限をいう。）は20人未満とし、基準該当（介護予防）短期入所生活介護の事業の専用の居室を設けていますか。
※基準該当短期入所生活介護の事業と基準該当介護予防短期入所生活介護の事業とが同一の事業者により同一の事業所において一体的に運営されている場合については、指定介護予防サービス等基準第182条第1項（指定居宅サービス等基準第140条の29第1項）に規定する利用定員等の基準を満たすことをもって、上記の基準を満たしているものとみなすことができる。</t>
    <rPh sb="0" eb="2">
      <t>リヨウ</t>
    </rPh>
    <rPh sb="2" eb="4">
      <t>テイイン</t>
    </rPh>
    <rPh sb="5" eb="7">
      <t>トウガイ</t>
    </rPh>
    <rPh sb="7" eb="9">
      <t>キジュン</t>
    </rPh>
    <rPh sb="9" eb="11">
      <t>ガイトウ</t>
    </rPh>
    <rPh sb="12" eb="14">
      <t>カイゴ</t>
    </rPh>
    <rPh sb="14" eb="16">
      <t>ヨボウ</t>
    </rPh>
    <rPh sb="17" eb="19">
      <t>タンキ</t>
    </rPh>
    <rPh sb="19" eb="21">
      <t>ニュウショ</t>
    </rPh>
    <rPh sb="21" eb="23">
      <t>セイカツ</t>
    </rPh>
    <rPh sb="23" eb="25">
      <t>カイゴ</t>
    </rPh>
    <rPh sb="25" eb="28">
      <t>ジギョウショ</t>
    </rPh>
    <rPh sb="32" eb="34">
      <t>ドウジ</t>
    </rPh>
    <rPh sb="35" eb="37">
      <t>キジュン</t>
    </rPh>
    <rPh sb="37" eb="39">
      <t>ガイトウ</t>
    </rPh>
    <rPh sb="40" eb="42">
      <t>カイゴ</t>
    </rPh>
    <rPh sb="42" eb="44">
      <t>ヨボウ</t>
    </rPh>
    <rPh sb="45" eb="47">
      <t>タンキ</t>
    </rPh>
    <rPh sb="47" eb="49">
      <t>ニュウショ</t>
    </rPh>
    <rPh sb="49" eb="51">
      <t>セイカツ</t>
    </rPh>
    <rPh sb="51" eb="53">
      <t>カイゴ</t>
    </rPh>
    <rPh sb="54" eb="56">
      <t>テイキョウ</t>
    </rPh>
    <rPh sb="57" eb="58">
      <t>ウ</t>
    </rPh>
    <rPh sb="66" eb="69">
      <t>リヨウシャ</t>
    </rPh>
    <rPh sb="70" eb="71">
      <t>カズ</t>
    </rPh>
    <rPh sb="72" eb="74">
      <t>ジョウゲン</t>
    </rPh>
    <rPh sb="82" eb="83">
      <t>ニン</t>
    </rPh>
    <rPh sb="83" eb="85">
      <t>ミマン</t>
    </rPh>
    <rPh sb="88" eb="90">
      <t>キジュン</t>
    </rPh>
    <rPh sb="90" eb="92">
      <t>ガイトウ</t>
    </rPh>
    <rPh sb="93" eb="95">
      <t>カイゴ</t>
    </rPh>
    <rPh sb="95" eb="97">
      <t>ヨボウ</t>
    </rPh>
    <rPh sb="98" eb="100">
      <t>タンキ</t>
    </rPh>
    <rPh sb="100" eb="102">
      <t>ニュウショ</t>
    </rPh>
    <rPh sb="102" eb="104">
      <t>セイカツ</t>
    </rPh>
    <rPh sb="104" eb="106">
      <t>カイゴ</t>
    </rPh>
    <rPh sb="107" eb="109">
      <t>ジギョウ</t>
    </rPh>
    <rPh sb="110" eb="112">
      <t>センヨウ</t>
    </rPh>
    <rPh sb="113" eb="115">
      <t>キョシツ</t>
    </rPh>
    <rPh sb="116" eb="117">
      <t>モウ</t>
    </rPh>
    <rPh sb="127" eb="129">
      <t>キジュン</t>
    </rPh>
    <rPh sb="129" eb="131">
      <t>ガイトウ</t>
    </rPh>
    <rPh sb="131" eb="133">
      <t>タンキ</t>
    </rPh>
    <rPh sb="133" eb="135">
      <t>ニュウショ</t>
    </rPh>
    <rPh sb="135" eb="137">
      <t>セイカツ</t>
    </rPh>
    <rPh sb="137" eb="139">
      <t>カイゴ</t>
    </rPh>
    <rPh sb="140" eb="142">
      <t>ジギョウ</t>
    </rPh>
    <rPh sb="143" eb="145">
      <t>キジュン</t>
    </rPh>
    <rPh sb="145" eb="147">
      <t>ガイトウ</t>
    </rPh>
    <rPh sb="147" eb="149">
      <t>カイゴ</t>
    </rPh>
    <rPh sb="149" eb="151">
      <t>ヨボウ</t>
    </rPh>
    <rPh sb="151" eb="153">
      <t>タンキ</t>
    </rPh>
    <rPh sb="153" eb="155">
      <t>ニュウショ</t>
    </rPh>
    <rPh sb="155" eb="157">
      <t>セイカツ</t>
    </rPh>
    <rPh sb="157" eb="159">
      <t>カイゴ</t>
    </rPh>
    <rPh sb="160" eb="162">
      <t>ジギョウ</t>
    </rPh>
    <rPh sb="164" eb="166">
      <t>ドウイツ</t>
    </rPh>
    <rPh sb="167" eb="170">
      <t>ジギョウシャ</t>
    </rPh>
    <rPh sb="173" eb="175">
      <t>ドウイツ</t>
    </rPh>
    <rPh sb="176" eb="179">
      <t>ジギョウショ</t>
    </rPh>
    <rPh sb="183" eb="186">
      <t>イッタイテキ</t>
    </rPh>
    <rPh sb="187" eb="189">
      <t>ウンエイ</t>
    </rPh>
    <rPh sb="194" eb="196">
      <t>バアイ</t>
    </rPh>
    <rPh sb="202" eb="204">
      <t>シテイ</t>
    </rPh>
    <rPh sb="204" eb="206">
      <t>カイゴ</t>
    </rPh>
    <rPh sb="206" eb="208">
      <t>ヨボウ</t>
    </rPh>
    <rPh sb="212" eb="213">
      <t>トウ</t>
    </rPh>
    <rPh sb="213" eb="215">
      <t>キジュン</t>
    </rPh>
    <rPh sb="215" eb="216">
      <t>ダイ</t>
    </rPh>
    <rPh sb="219" eb="220">
      <t>ジョウ</t>
    </rPh>
    <rPh sb="220" eb="221">
      <t>ダイ</t>
    </rPh>
    <rPh sb="222" eb="223">
      <t>コウ</t>
    </rPh>
    <rPh sb="224" eb="226">
      <t>シテイ</t>
    </rPh>
    <rPh sb="226" eb="228">
      <t>キョタク</t>
    </rPh>
    <rPh sb="232" eb="233">
      <t>トウ</t>
    </rPh>
    <rPh sb="233" eb="235">
      <t>キジュン</t>
    </rPh>
    <rPh sb="235" eb="236">
      <t>ダイ</t>
    </rPh>
    <rPh sb="239" eb="240">
      <t>ジョウ</t>
    </rPh>
    <rPh sb="243" eb="244">
      <t>ダイ</t>
    </rPh>
    <rPh sb="245" eb="246">
      <t>コウ</t>
    </rPh>
    <rPh sb="248" eb="250">
      <t>キテイ</t>
    </rPh>
    <rPh sb="252" eb="254">
      <t>リヨウ</t>
    </rPh>
    <rPh sb="254" eb="256">
      <t>テイイン</t>
    </rPh>
    <rPh sb="256" eb="257">
      <t>トウ</t>
    </rPh>
    <rPh sb="258" eb="260">
      <t>キジュン</t>
    </rPh>
    <rPh sb="261" eb="262">
      <t>ミ</t>
    </rPh>
    <rPh sb="271" eb="273">
      <t>ジョウキ</t>
    </rPh>
    <rPh sb="274" eb="276">
      <t>キジュン</t>
    </rPh>
    <rPh sb="277" eb="278">
      <t>ミ</t>
    </rPh>
    <phoneticPr fontId="3"/>
  </si>
  <si>
    <t xml:space="preserve">
利用定員等</t>
    <rPh sb="1" eb="3">
      <t>リヨウ</t>
    </rPh>
    <rPh sb="3" eb="5">
      <t>テイイン</t>
    </rPh>
    <rPh sb="5" eb="6">
      <t>トウ</t>
    </rPh>
    <phoneticPr fontId="3"/>
  </si>
  <si>
    <t>Ⅱ　設備基準</t>
    <rPh sb="2" eb="4">
      <t>セツビ</t>
    </rPh>
    <rPh sb="4" eb="6">
      <t>キジュン</t>
    </rPh>
    <phoneticPr fontId="3"/>
  </si>
  <si>
    <t>基準第140条の28
予防基準第181条</t>
    <rPh sb="0" eb="2">
      <t>キジュン</t>
    </rPh>
    <rPh sb="11" eb="13">
      <t>ヨボウ</t>
    </rPh>
    <rPh sb="13" eb="15">
      <t>キジュン</t>
    </rPh>
    <rPh sb="15" eb="16">
      <t>ダイ</t>
    </rPh>
    <rPh sb="19" eb="20">
      <t>ジョウ</t>
    </rPh>
    <phoneticPr fontId="3"/>
  </si>
  <si>
    <t>基準該当（介護予防）短期入所生活介護事業所ごとに専らその職務に従事する管理者を置いていますか。
※事業所の管理上支障がない場合は、当該事業所の他の職務に従事し、又は同一敷地内にある他の事業所、施設等の職務に従事することができる。</t>
    <rPh sb="0" eb="2">
      <t>キジュン</t>
    </rPh>
    <rPh sb="2" eb="4">
      <t>ガイトウ</t>
    </rPh>
    <rPh sb="5" eb="7">
      <t>カイゴ</t>
    </rPh>
    <rPh sb="7" eb="9">
      <t>ヨボウ</t>
    </rPh>
    <rPh sb="10" eb="12">
      <t>タンキ</t>
    </rPh>
    <rPh sb="12" eb="14">
      <t>ニュウショ</t>
    </rPh>
    <rPh sb="14" eb="16">
      <t>セイカツ</t>
    </rPh>
    <rPh sb="16" eb="18">
      <t>カイゴ</t>
    </rPh>
    <rPh sb="18" eb="21">
      <t>ジギョウショ</t>
    </rPh>
    <rPh sb="35" eb="38">
      <t>カンリシャ</t>
    </rPh>
    <rPh sb="39" eb="40">
      <t>オ</t>
    </rPh>
    <phoneticPr fontId="3"/>
  </si>
  <si>
    <t xml:space="preserve">
管理者</t>
    <rPh sb="1" eb="4">
      <t>カンリシャ</t>
    </rPh>
    <phoneticPr fontId="3"/>
  </si>
  <si>
    <t>従業者の員数を算定する場合の利用者の数は、前年度の平均値としていますか。
※新規に基準該当（介護予防）短期入所生活介護の事業を開始する場合は、推定数による。</t>
    <rPh sb="14" eb="17">
      <t>リヨウシャ</t>
    </rPh>
    <rPh sb="39" eb="41">
      <t>シンキ</t>
    </rPh>
    <rPh sb="42" eb="44">
      <t>キジュン</t>
    </rPh>
    <rPh sb="44" eb="46">
      <t>ガイトウ</t>
    </rPh>
    <rPh sb="47" eb="49">
      <t>カイゴ</t>
    </rPh>
    <rPh sb="49" eb="51">
      <t>ヨボウ</t>
    </rPh>
    <rPh sb="52" eb="54">
      <t>タンキ</t>
    </rPh>
    <rPh sb="54" eb="56">
      <t>ニュウショ</t>
    </rPh>
    <rPh sb="56" eb="58">
      <t>セイカツ</t>
    </rPh>
    <rPh sb="58" eb="60">
      <t>カイゴ</t>
    </rPh>
    <rPh sb="61" eb="63">
      <t>ジギョウ</t>
    </rPh>
    <rPh sb="64" eb="66">
      <t>カイシ</t>
    </rPh>
    <rPh sb="68" eb="70">
      <t>バアイ</t>
    </rPh>
    <rPh sb="72" eb="74">
      <t>スイテイ</t>
    </rPh>
    <rPh sb="74" eb="75">
      <t>スウ</t>
    </rPh>
    <phoneticPr fontId="3"/>
  </si>
  <si>
    <t>【利用者の数】</t>
    <rPh sb="1" eb="4">
      <t>リヨウシャ</t>
    </rPh>
    <rPh sb="5" eb="6">
      <t>スウ</t>
    </rPh>
    <phoneticPr fontId="3"/>
  </si>
  <si>
    <t>当該事業所の実情に応じた適当数となっていますか。</t>
    <phoneticPr fontId="3"/>
  </si>
  <si>
    <t>【調理員その他の従業者】</t>
    <rPh sb="1" eb="4">
      <t>チョウリイン</t>
    </rPh>
    <rPh sb="6" eb="7">
      <t>タ</t>
    </rPh>
    <rPh sb="8" eb="11">
      <t>ジュウギョウシャ</t>
    </rPh>
    <phoneticPr fontId="3"/>
  </si>
  <si>
    <t>機能訓練指導員は、日常生活を営むのに必要な機能の減退を防止するための訓練を行う能力を有する者とし、当該基準該当（介護予防）短期入所生活介護事業所の他の職務に従事することができる。</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シャ</t>
    </rPh>
    <rPh sb="49" eb="51">
      <t>トウガイ</t>
    </rPh>
    <rPh sb="51" eb="53">
      <t>キジュン</t>
    </rPh>
    <rPh sb="53" eb="55">
      <t>ガイトウ</t>
    </rPh>
    <rPh sb="56" eb="58">
      <t>カイゴ</t>
    </rPh>
    <rPh sb="58" eb="60">
      <t>ヨボウ</t>
    </rPh>
    <rPh sb="61" eb="63">
      <t>タンキ</t>
    </rPh>
    <rPh sb="63" eb="65">
      <t>ニュウショ</t>
    </rPh>
    <rPh sb="65" eb="67">
      <t>セイカツ</t>
    </rPh>
    <rPh sb="67" eb="69">
      <t>カイゴ</t>
    </rPh>
    <rPh sb="69" eb="72">
      <t>ジギョウショ</t>
    </rPh>
    <rPh sb="73" eb="74">
      <t>タ</t>
    </rPh>
    <rPh sb="75" eb="77">
      <t>ショクム</t>
    </rPh>
    <rPh sb="78" eb="80">
      <t>ジュウジ</t>
    </rPh>
    <phoneticPr fontId="3"/>
  </si>
  <si>
    <t>１人以上配置していますか。</t>
    <rPh sb="1" eb="2">
      <t>ニン</t>
    </rPh>
    <rPh sb="2" eb="4">
      <t>イジョウ</t>
    </rPh>
    <rPh sb="4" eb="6">
      <t>ハイチ</t>
    </rPh>
    <phoneticPr fontId="3"/>
  </si>
  <si>
    <t>【機能訓練指導員】</t>
    <rPh sb="1" eb="3">
      <t>キノウ</t>
    </rPh>
    <rPh sb="3" eb="5">
      <t>クンレン</t>
    </rPh>
    <rPh sb="5" eb="8">
      <t>シドウイン</t>
    </rPh>
    <phoneticPr fontId="3"/>
  </si>
  <si>
    <t>※他の社会福祉施設等の栄養士との連携を図ることにより当該基準該当（介護予防）短期入所生活介護事業所の効果的な運営を期待することができる場合であって、利用者の処遇に支障がないときは、栄養士を置かないことができる。</t>
    <rPh sb="28" eb="30">
      <t>キジュン</t>
    </rPh>
    <rPh sb="30" eb="32">
      <t>ガイトウ</t>
    </rPh>
    <rPh sb="33" eb="35">
      <t>カイゴ</t>
    </rPh>
    <rPh sb="35" eb="37">
      <t>ヨボウ</t>
    </rPh>
    <phoneticPr fontId="3"/>
  </si>
  <si>
    <t>１人以上配置していますか。</t>
    <rPh sb="1" eb="2">
      <t>ニン</t>
    </rPh>
    <phoneticPr fontId="3"/>
  </si>
  <si>
    <t>【栄養士】</t>
    <rPh sb="1" eb="4">
      <t>エイヨウシ</t>
    </rPh>
    <phoneticPr fontId="3"/>
  </si>
  <si>
    <t>常勤換算方法で利用者の数が３又はその端数を増すごとに１人以上配置していますか。</t>
    <rPh sb="7" eb="9">
      <t>リヨウ</t>
    </rPh>
    <rPh sb="27" eb="28">
      <t>ニン</t>
    </rPh>
    <phoneticPr fontId="3"/>
  </si>
  <si>
    <t>【介護職員又は看護職員（看護師又は准看護師）】</t>
    <rPh sb="1" eb="3">
      <t>カイゴ</t>
    </rPh>
    <rPh sb="3" eb="5">
      <t>ショクイン</t>
    </rPh>
    <rPh sb="5" eb="6">
      <t>マタ</t>
    </rPh>
    <rPh sb="7" eb="9">
      <t>カンゴ</t>
    </rPh>
    <rPh sb="9" eb="11">
      <t>ショクイン</t>
    </rPh>
    <rPh sb="15" eb="16">
      <t>マタ</t>
    </rPh>
    <phoneticPr fontId="3"/>
  </si>
  <si>
    <t>【生活相談員】</t>
    <rPh sb="1" eb="3">
      <t>セイカツ</t>
    </rPh>
    <rPh sb="3" eb="6">
      <t>ソウダンイン</t>
    </rPh>
    <phoneticPr fontId="3"/>
  </si>
  <si>
    <t>基準第140条の27
予防基準第180条　</t>
    <rPh sb="0" eb="2">
      <t>キジュン</t>
    </rPh>
    <rPh sb="11" eb="13">
      <t>ヨボウ</t>
    </rPh>
    <rPh sb="13" eb="15">
      <t>キジュン</t>
    </rPh>
    <rPh sb="15" eb="16">
      <t>ダイ</t>
    </rPh>
    <rPh sb="19" eb="20">
      <t>ジョウ</t>
    </rPh>
    <phoneticPr fontId="3"/>
  </si>
  <si>
    <t>介護保険法その他の法律に規定する指定通所介護事業所（指定介護予防認知症対応型通所介護事業所）等として必要とされる数の従業者に加えて下記に掲げる（介護予防）短期入所生活介護従業者を確保していますか。
※基準該当短期入所生活介護の事業と基準該当介護予防短期入所生活介護の事業とが、同一の事業者により同一の事業所において一体的に運営されている場合については、指定介護予防サービス等基準第180条第1項から第4項まで（指定居宅サービス等基準第140条の27第1項から第4項まで）に規定する人員に関する基準を満たすことをもって、下記の基準を満たしているとみなすことができる。</t>
    <rPh sb="0" eb="2">
      <t>カイゴ</t>
    </rPh>
    <rPh sb="2" eb="4">
      <t>ホケン</t>
    </rPh>
    <rPh sb="4" eb="5">
      <t>ホウ</t>
    </rPh>
    <rPh sb="7" eb="8">
      <t>タ</t>
    </rPh>
    <rPh sb="9" eb="11">
      <t>ホウリツ</t>
    </rPh>
    <rPh sb="12" eb="14">
      <t>キテイ</t>
    </rPh>
    <rPh sb="16" eb="18">
      <t>シテイ</t>
    </rPh>
    <rPh sb="18" eb="20">
      <t>ツウショ</t>
    </rPh>
    <rPh sb="20" eb="22">
      <t>カイゴ</t>
    </rPh>
    <rPh sb="22" eb="25">
      <t>ジギョウショ</t>
    </rPh>
    <rPh sb="26" eb="28">
      <t>シテイ</t>
    </rPh>
    <rPh sb="28" eb="30">
      <t>カイゴ</t>
    </rPh>
    <rPh sb="30" eb="32">
      <t>ヨボウ</t>
    </rPh>
    <rPh sb="32" eb="34">
      <t>ニンチ</t>
    </rPh>
    <rPh sb="34" eb="35">
      <t>ショウ</t>
    </rPh>
    <rPh sb="35" eb="38">
      <t>タイオウガタ</t>
    </rPh>
    <rPh sb="38" eb="40">
      <t>ツウショ</t>
    </rPh>
    <rPh sb="40" eb="42">
      <t>カイゴ</t>
    </rPh>
    <rPh sb="42" eb="45">
      <t>ジギョウショ</t>
    </rPh>
    <rPh sb="46" eb="47">
      <t>トウ</t>
    </rPh>
    <rPh sb="50" eb="52">
      <t>ヒツヨウ</t>
    </rPh>
    <rPh sb="56" eb="57">
      <t>カズ</t>
    </rPh>
    <rPh sb="58" eb="61">
      <t>ジュウギョウシャ</t>
    </rPh>
    <rPh sb="62" eb="63">
      <t>クワ</t>
    </rPh>
    <rPh sb="65" eb="67">
      <t>カキ</t>
    </rPh>
    <rPh sb="68" eb="69">
      <t>カカ</t>
    </rPh>
    <rPh sb="72" eb="74">
      <t>カイゴ</t>
    </rPh>
    <rPh sb="74" eb="76">
      <t>ヨボウ</t>
    </rPh>
    <rPh sb="77" eb="79">
      <t>タンキ</t>
    </rPh>
    <rPh sb="79" eb="81">
      <t>ニュウショ</t>
    </rPh>
    <rPh sb="81" eb="83">
      <t>セイカツ</t>
    </rPh>
    <rPh sb="83" eb="85">
      <t>カイゴ</t>
    </rPh>
    <rPh sb="85" eb="88">
      <t>ジュウギョウシャ</t>
    </rPh>
    <rPh sb="89" eb="91">
      <t>カクホ</t>
    </rPh>
    <rPh sb="101" eb="103">
      <t>キジュン</t>
    </rPh>
    <rPh sb="103" eb="105">
      <t>ガイトウ</t>
    </rPh>
    <rPh sb="105" eb="107">
      <t>タンキ</t>
    </rPh>
    <rPh sb="107" eb="109">
      <t>ニュウショ</t>
    </rPh>
    <rPh sb="109" eb="111">
      <t>セイカツ</t>
    </rPh>
    <rPh sb="111" eb="113">
      <t>カイゴ</t>
    </rPh>
    <rPh sb="114" eb="116">
      <t>ジギョウ</t>
    </rPh>
    <rPh sb="117" eb="119">
      <t>キジュン</t>
    </rPh>
    <rPh sb="119" eb="121">
      <t>ガイトウ</t>
    </rPh>
    <rPh sb="121" eb="123">
      <t>カイゴ</t>
    </rPh>
    <rPh sb="123" eb="125">
      <t>ヨボウ</t>
    </rPh>
    <rPh sb="125" eb="127">
      <t>タンキ</t>
    </rPh>
    <rPh sb="127" eb="129">
      <t>ニュウショ</t>
    </rPh>
    <rPh sb="129" eb="131">
      <t>セイカツ</t>
    </rPh>
    <rPh sb="131" eb="133">
      <t>カイゴ</t>
    </rPh>
    <rPh sb="134" eb="136">
      <t>ジギョウ</t>
    </rPh>
    <rPh sb="139" eb="141">
      <t>ドウイツ</t>
    </rPh>
    <rPh sb="142" eb="145">
      <t>ジギョウシャ</t>
    </rPh>
    <rPh sb="148" eb="150">
      <t>ドウイツ</t>
    </rPh>
    <rPh sb="151" eb="154">
      <t>ジギョウショ</t>
    </rPh>
    <rPh sb="158" eb="161">
      <t>イッタイテキ</t>
    </rPh>
    <rPh sb="162" eb="164">
      <t>ウンエイ</t>
    </rPh>
    <rPh sb="169" eb="171">
      <t>バアイ</t>
    </rPh>
    <rPh sb="177" eb="179">
      <t>シテイ</t>
    </rPh>
    <rPh sb="179" eb="181">
      <t>カイゴ</t>
    </rPh>
    <rPh sb="181" eb="183">
      <t>ヨボウ</t>
    </rPh>
    <rPh sb="187" eb="188">
      <t>トウ</t>
    </rPh>
    <rPh sb="188" eb="190">
      <t>キジュン</t>
    </rPh>
    <rPh sb="206" eb="208">
      <t>シテイ</t>
    </rPh>
    <rPh sb="208" eb="210">
      <t>キョタク</t>
    </rPh>
    <rPh sb="214" eb="215">
      <t>トウ</t>
    </rPh>
    <rPh sb="215" eb="217">
      <t>キジュン</t>
    </rPh>
    <rPh sb="217" eb="218">
      <t>ダイ</t>
    </rPh>
    <rPh sb="221" eb="222">
      <t>ジョウ</t>
    </rPh>
    <rPh sb="225" eb="226">
      <t>ダイ</t>
    </rPh>
    <rPh sb="227" eb="228">
      <t>コウ</t>
    </rPh>
    <rPh sb="230" eb="231">
      <t>ダイ</t>
    </rPh>
    <rPh sb="232" eb="233">
      <t>コウ</t>
    </rPh>
    <rPh sb="237" eb="239">
      <t>キテイ</t>
    </rPh>
    <rPh sb="241" eb="243">
      <t>ジンイン</t>
    </rPh>
    <rPh sb="244" eb="245">
      <t>カン</t>
    </rPh>
    <rPh sb="247" eb="249">
      <t>キジュン</t>
    </rPh>
    <rPh sb="250" eb="251">
      <t>ミ</t>
    </rPh>
    <rPh sb="260" eb="262">
      <t>カキ</t>
    </rPh>
    <rPh sb="263" eb="265">
      <t>キジュン</t>
    </rPh>
    <rPh sb="266" eb="267">
      <t>ミ</t>
    </rPh>
    <phoneticPr fontId="3"/>
  </si>
  <si>
    <t xml:space="preserve">
従業者の員数</t>
    <rPh sb="1" eb="4">
      <t>ジュウギョウシャ</t>
    </rPh>
    <rPh sb="5" eb="7">
      <t>インズウ</t>
    </rPh>
    <phoneticPr fontId="3"/>
  </si>
  <si>
    <t>Ⅰ　人員基準</t>
    <rPh sb="2" eb="4">
      <t>ジンイン</t>
    </rPh>
    <rPh sb="4" eb="6">
      <t>キジュン</t>
    </rPh>
    <phoneticPr fontId="3"/>
  </si>
  <si>
    <t>非該当</t>
    <rPh sb="0" eb="3">
      <t>ヒガイトウ</t>
    </rPh>
    <phoneticPr fontId="3"/>
  </si>
  <si>
    <t>不適</t>
    <rPh sb="0" eb="2">
      <t>フテキ</t>
    </rPh>
    <phoneticPr fontId="3"/>
  </si>
  <si>
    <t>適</t>
    <rPh sb="0" eb="1">
      <t>テキ</t>
    </rPh>
    <phoneticPr fontId="3"/>
  </si>
  <si>
    <t>「不適」の場合の事由</t>
    <rPh sb="1" eb="3">
      <t>フテキ</t>
    </rPh>
    <rPh sb="5" eb="7">
      <t>バアイ</t>
    </rPh>
    <rPh sb="8" eb="10">
      <t>ジユウ</t>
    </rPh>
    <phoneticPr fontId="3"/>
  </si>
  <si>
    <t>確認結果</t>
    <rPh sb="0" eb="2">
      <t>カクニン</t>
    </rPh>
    <rPh sb="2" eb="4">
      <t>ケッカ</t>
    </rPh>
    <phoneticPr fontId="3"/>
  </si>
  <si>
    <t>根拠条文</t>
    <rPh sb="0" eb="2">
      <t>コンキョ</t>
    </rPh>
    <rPh sb="2" eb="4">
      <t>ジョウブン</t>
    </rPh>
    <phoneticPr fontId="3"/>
  </si>
  <si>
    <t>確認事項</t>
    <rPh sb="0" eb="2">
      <t>カクニン</t>
    </rPh>
    <rPh sb="2" eb="4">
      <t>ジコウ</t>
    </rPh>
    <phoneticPr fontId="3"/>
  </si>
  <si>
    <t>確認項目</t>
    <rPh sb="0" eb="2">
      <t>カクニン</t>
    </rPh>
    <rPh sb="2" eb="4">
      <t>コウモク</t>
    </rPh>
    <phoneticPr fontId="3"/>
  </si>
  <si>
    <t>　※点検した結果を記載してください。</t>
    <rPh sb="2" eb="4">
      <t>テンケン</t>
    </rPh>
    <rPh sb="6" eb="8">
      <t>ケッカ</t>
    </rPh>
    <rPh sb="9" eb="11">
      <t>キサイ</t>
    </rPh>
    <phoneticPr fontId="3"/>
  </si>
  <si>
    <t>自己点検シート（基準該当短期入所生活介護）</t>
    <rPh sb="0" eb="2">
      <t>ジコ</t>
    </rPh>
    <rPh sb="2" eb="4">
      <t>テンケン</t>
    </rPh>
    <rPh sb="8" eb="10">
      <t>キジュン</t>
    </rPh>
    <rPh sb="10" eb="12">
      <t>ガイトウ</t>
    </rPh>
    <rPh sb="12" eb="14">
      <t>タンキ</t>
    </rPh>
    <rPh sb="14" eb="16">
      <t>ニュウショ</t>
    </rPh>
    <rPh sb="16" eb="18">
      <t>セイカツ</t>
    </rPh>
    <rPh sb="18" eb="20">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</si>
</sst>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
    <numFmt numFmtId="177" formatCode="#,##0.0&quot;人&quot;"/>
    <numFmt numFmtId="178" formatCode="#,##0&quot;人&quot;"/>
    <numFmt numFmtId="179" formatCode="#,##0.##"/>
    <numFmt numFmtId="180" formatCode="#,##0.0#"/>
    <numFmt numFmtId="181" formatCode="####\ \ &quot;件&quot;"/>
    <numFmt numFmtId="182" formatCode="####\ \ &quot;人&quot;"/>
    <numFmt numFmtId="183" formatCode="[$-411]ggge&quot;年&quot;m&quot;月&quot;d&quot;日&quot;;@"/>
    <numFmt numFmtId="184" formatCode="###\ &quot;人&quot;"/>
    <numFmt numFmtId="185" formatCode="##\ &quot;日&quot;"/>
    <numFmt numFmtId="186" formatCode="##0.0\ \ &quot;人&quot;"/>
    <numFmt numFmtId="187" formatCode="0_ "/>
  </numFmts>
  <fonts count="58">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9"/>
      <name val="ＭＳ Ｐゴシック"/>
      <family val="3"/>
      <charset val="128"/>
    </font>
    <font>
      <sz val="12"/>
      <name val="ＭＳ ゴシック"/>
      <family val="3"/>
      <charset val="128"/>
    </font>
    <font>
      <u/>
      <sz val="9"/>
      <name val="ＭＳ ゴシック"/>
      <family val="3"/>
      <charset val="128"/>
    </font>
    <font>
      <sz val="9"/>
      <name val="ＭＳ 明朝"/>
      <family val="1"/>
      <charset val="128"/>
    </font>
    <font>
      <sz val="10"/>
      <color indexed="50"/>
      <name val="ＭＳ ゴシック"/>
      <family val="3"/>
      <charset val="128"/>
    </font>
    <font>
      <sz val="8"/>
      <name val="ＭＳ Ｐゴシック"/>
      <family val="3"/>
      <charset val="128"/>
    </font>
    <font>
      <sz val="10"/>
      <name val="ＭＳ Ｐゴシック"/>
      <family val="3"/>
      <charset val="128"/>
    </font>
    <font>
      <sz val="8"/>
      <color indexed="50"/>
      <name val="ＭＳ ゴシック"/>
      <family val="3"/>
      <charset val="128"/>
    </font>
    <font>
      <sz val="12"/>
      <color theme="1"/>
      <name val="ＭＳ Ｐ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sz val="12"/>
      <name val="ＭＳ Ｐゴシック"/>
      <family val="3"/>
      <charset val="128"/>
    </font>
    <font>
      <sz val="9"/>
      <color theme="1"/>
      <name val="ＭＳ ゴシック"/>
      <family val="3"/>
      <charset val="128"/>
    </font>
    <font>
      <b/>
      <sz val="20"/>
      <color theme="1"/>
      <name val="ＭＳ ゴシック"/>
      <family val="3"/>
      <charset val="128"/>
    </font>
    <font>
      <u/>
      <sz val="11"/>
      <name val="ＭＳ Ｐゴシック"/>
      <family val="3"/>
      <charset val="128"/>
    </font>
    <font>
      <sz val="11"/>
      <color indexed="8"/>
      <name val="ＭＳ Ｐゴシック"/>
      <family val="3"/>
      <charset val="128"/>
    </font>
    <font>
      <sz val="9"/>
      <color indexed="8"/>
      <name val="ＭＳ ゴシック"/>
      <family val="3"/>
      <charset val="128"/>
    </font>
    <font>
      <sz val="14"/>
      <name val="ＭＳ Ｐゴシック"/>
      <family val="3"/>
      <charset val="128"/>
    </font>
    <font>
      <sz val="14"/>
      <name val="ＭＳ ゴシック"/>
      <family val="3"/>
      <charset val="128"/>
    </font>
    <font>
      <sz val="6"/>
      <name val="ＭＳ 明朝"/>
      <family val="1"/>
      <charset val="128"/>
    </font>
    <font>
      <sz val="16"/>
      <name val="ＭＳ ゴシック"/>
      <family val="3"/>
      <charset val="128"/>
    </font>
    <font>
      <sz val="14"/>
      <color rgb="FFFF0000"/>
      <name val="ＭＳ ゴシック"/>
      <family val="3"/>
      <charset val="128"/>
    </font>
    <font>
      <sz val="9"/>
      <color rgb="FFFF0000"/>
      <name val="ＭＳ ゴシック"/>
      <family val="3"/>
      <charset val="128"/>
    </font>
    <font>
      <sz val="14"/>
      <color indexed="8"/>
      <name val="ＭＳ Ｐゴシック"/>
      <family val="3"/>
      <charset val="128"/>
    </font>
    <font>
      <sz val="10"/>
      <color indexed="8"/>
      <name val="ＭＳ ゴシック"/>
      <family val="3"/>
      <charset val="128"/>
    </font>
    <font>
      <sz val="14"/>
      <color indexed="8"/>
      <name val="ＭＳ ゴシック"/>
      <family val="3"/>
      <charset val="128"/>
    </font>
    <font>
      <sz val="24"/>
      <color indexed="8"/>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9"/>
        <bgColor indexed="64"/>
      </patternFill>
    </fill>
    <fill>
      <patternFill patternType="solid">
        <fgColor indexed="22"/>
        <bgColor indexed="64"/>
      </patternFill>
    </fill>
  </fills>
  <borders count="17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Down="1">
      <left/>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left style="medium">
        <color indexed="64"/>
      </left>
      <right style="thin">
        <color indexed="64"/>
      </right>
      <top style="medium">
        <color indexed="64"/>
      </top>
      <bottom style="medium">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hair">
        <color indexed="64"/>
      </bottom>
      <diagonal/>
    </border>
    <border>
      <left/>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bottom style="thin">
        <color indexed="64"/>
      </bottom>
      <diagonal/>
    </border>
  </borders>
  <cellStyleXfs count="7">
    <xf numFmtId="0" fontId="0" fillId="0" borderId="0">
      <alignment vertical="center"/>
    </xf>
    <xf numFmtId="38" fontId="17"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46" fillId="0" borderId="0">
      <alignment vertical="center"/>
    </xf>
    <xf numFmtId="0" fontId="46" fillId="0" borderId="0">
      <alignment vertical="center"/>
    </xf>
  </cellStyleXfs>
  <cellXfs count="11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28" xfId="0" applyFont="1" applyFill="1" applyBorder="1" applyAlignment="1">
      <alignment horizontal="center" vertical="center"/>
    </xf>
    <xf numFmtId="0" fontId="14" fillId="3" borderId="52"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1"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1"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shrinkToFit="1"/>
      <protection locked="0"/>
    </xf>
    <xf numFmtId="0" fontId="8" fillId="2" borderId="85"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68"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4"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4"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5" xfId="0" applyFont="1" applyBorder="1" applyAlignment="1">
      <alignment vertical="center"/>
    </xf>
    <xf numFmtId="0" fontId="5" fillId="0" borderId="86" xfId="0" applyFont="1" applyBorder="1" applyAlignment="1">
      <alignment vertical="center"/>
    </xf>
    <xf numFmtId="0" fontId="5" fillId="0" borderId="65"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6" fillId="0" borderId="0" xfId="2" applyFont="1"/>
    <xf numFmtId="0" fontId="26" fillId="0" borderId="0" xfId="2" applyFont="1" applyAlignment="1">
      <alignment vertical="center"/>
    </xf>
    <xf numFmtId="0" fontId="27" fillId="0" borderId="0" xfId="2" applyFont="1" applyBorder="1" applyAlignment="1">
      <alignment vertical="center"/>
    </xf>
    <xf numFmtId="0" fontId="27" fillId="0" borderId="0" xfId="2" applyFont="1" applyAlignment="1">
      <alignment vertical="center"/>
    </xf>
    <xf numFmtId="0" fontId="29" fillId="0" borderId="0" xfId="2" applyFont="1" applyBorder="1" applyAlignment="1">
      <alignment horizontal="left" vertical="center" shrinkToFit="1"/>
    </xf>
    <xf numFmtId="0" fontId="26" fillId="0" borderId="5" xfId="2" applyFont="1" applyBorder="1" applyAlignment="1">
      <alignment vertical="center"/>
    </xf>
    <xf numFmtId="0" fontId="27" fillId="6" borderId="0" xfId="2" applyFont="1" applyFill="1" applyAlignment="1">
      <alignment vertical="center"/>
    </xf>
    <xf numFmtId="0" fontId="27" fillId="0" borderId="30" xfId="2" applyFont="1" applyBorder="1" applyAlignment="1">
      <alignment horizontal="left" vertical="center"/>
    </xf>
    <xf numFmtId="0" fontId="27" fillId="6" borderId="22" xfId="2" applyFont="1" applyFill="1" applyBorder="1" applyAlignment="1">
      <alignment vertical="center"/>
    </xf>
    <xf numFmtId="0" fontId="27" fillId="6" borderId="27" xfId="2" applyFont="1" applyFill="1" applyBorder="1" applyAlignment="1">
      <alignment vertical="center"/>
    </xf>
    <xf numFmtId="0" fontId="27" fillId="6" borderId="23" xfId="2" applyFont="1" applyFill="1" applyBorder="1" applyAlignment="1">
      <alignment vertical="center"/>
    </xf>
    <xf numFmtId="0" fontId="27" fillId="6" borderId="30" xfId="2" applyFont="1" applyFill="1" applyBorder="1" applyAlignment="1">
      <alignment vertical="center"/>
    </xf>
    <xf numFmtId="0" fontId="27" fillId="6" borderId="0" xfId="2" applyFont="1" applyFill="1" applyBorder="1" applyAlignment="1">
      <alignment vertical="center"/>
    </xf>
    <xf numFmtId="0" fontId="27" fillId="6" borderId="5" xfId="2" applyFont="1" applyFill="1" applyBorder="1" applyAlignment="1">
      <alignment vertical="center"/>
    </xf>
    <xf numFmtId="0" fontId="26" fillId="6" borderId="0" xfId="2" applyFont="1" applyFill="1" applyBorder="1" applyAlignment="1">
      <alignment vertical="center"/>
    </xf>
    <xf numFmtId="0" fontId="27" fillId="6" borderId="43" xfId="2" applyFont="1" applyFill="1" applyBorder="1" applyAlignment="1">
      <alignment vertical="center"/>
    </xf>
    <xf numFmtId="0" fontId="27" fillId="6" borderId="33" xfId="2" applyFont="1" applyFill="1" applyBorder="1" applyAlignment="1">
      <alignment vertical="center"/>
    </xf>
    <xf numFmtId="0" fontId="27" fillId="6" borderId="32" xfId="2" applyFont="1" applyFill="1" applyBorder="1" applyAlignment="1">
      <alignment vertical="center"/>
    </xf>
    <xf numFmtId="0" fontId="31" fillId="6" borderId="0" xfId="2" applyFont="1" applyFill="1" applyAlignment="1">
      <alignment vertical="center"/>
    </xf>
    <xf numFmtId="0" fontId="29" fillId="0" borderId="0" xfId="2" applyFont="1" applyAlignment="1">
      <alignment vertical="center"/>
    </xf>
    <xf numFmtId="0" fontId="25" fillId="0" borderId="0" xfId="2"/>
    <xf numFmtId="0" fontId="25" fillId="0" borderId="33" xfId="2" applyBorder="1" applyAlignment="1">
      <alignment horizontal="left"/>
    </xf>
    <xf numFmtId="0" fontId="25" fillId="0" borderId="0" xfId="2" applyFont="1"/>
    <xf numFmtId="0" fontId="29" fillId="0" borderId="0" xfId="2" applyFont="1" applyBorder="1" applyAlignment="1">
      <alignment horizontal="center" vertical="center" shrinkToFit="1"/>
    </xf>
    <xf numFmtId="0" fontId="29" fillId="0" borderId="0" xfId="2" applyFont="1" applyBorder="1" applyAlignment="1">
      <alignment horizontal="left" vertical="center" wrapText="1"/>
    </xf>
    <xf numFmtId="0" fontId="28" fillId="0" borderId="0" xfId="2" applyFont="1" applyBorder="1" applyAlignment="1">
      <alignment horizontal="center" vertical="center" shrinkToFit="1"/>
    </xf>
    <xf numFmtId="0" fontId="28" fillId="0" borderId="0" xfId="2" applyFont="1" applyBorder="1" applyAlignment="1">
      <alignment horizontal="center" vertical="center" wrapText="1"/>
    </xf>
    <xf numFmtId="0" fontId="28" fillId="0" borderId="0" xfId="2" applyFont="1" applyBorder="1" applyAlignment="1">
      <alignment horizontal="center" vertical="center" wrapText="1" shrinkToFit="1"/>
    </xf>
    <xf numFmtId="0" fontId="29" fillId="0" borderId="0" xfId="2" applyFont="1" applyBorder="1" applyAlignment="1">
      <alignment horizontal="center" vertical="center" wrapText="1"/>
    </xf>
    <xf numFmtId="0" fontId="28" fillId="0" borderId="27" xfId="2" applyFont="1" applyBorder="1" applyAlignment="1">
      <alignment horizontal="left" vertical="center" wrapText="1"/>
    </xf>
    <xf numFmtId="0" fontId="31" fillId="0" borderId="0" xfId="2" applyFont="1" applyAlignment="1">
      <alignment vertical="center"/>
    </xf>
    <xf numFmtId="0" fontId="27" fillId="0" borderId="0" xfId="2" applyFont="1" applyBorder="1" applyAlignment="1">
      <alignment horizontal="center" vertical="center"/>
    </xf>
    <xf numFmtId="0" fontId="28" fillId="0" borderId="0" xfId="2" applyFont="1" applyBorder="1" applyAlignment="1">
      <alignment horizontal="right"/>
    </xf>
    <xf numFmtId="0" fontId="27" fillId="0" borderId="0" xfId="2" applyFont="1" applyBorder="1" applyAlignment="1">
      <alignment horizontal="right" vertical="center"/>
    </xf>
    <xf numFmtId="0" fontId="28" fillId="0" borderId="0" xfId="2" applyFont="1" applyBorder="1" applyAlignment="1">
      <alignment vertical="center"/>
    </xf>
    <xf numFmtId="0" fontId="28" fillId="0" borderId="0" xfId="2" applyFont="1" applyBorder="1" applyAlignment="1">
      <alignment horizontal="right" vertical="center"/>
    </xf>
    <xf numFmtId="0" fontId="29" fillId="0" borderId="0" xfId="2" applyFont="1" applyAlignment="1">
      <alignment vertical="top"/>
    </xf>
    <xf numFmtId="0" fontId="25" fillId="0" borderId="107" xfId="2" applyBorder="1" applyAlignment="1">
      <alignment horizontal="left" vertical="center" wrapText="1"/>
    </xf>
    <xf numFmtId="0" fontId="25" fillId="0" borderId="108" xfId="2" applyBorder="1" applyAlignment="1">
      <alignment horizontal="left" vertical="center" wrapText="1"/>
    </xf>
    <xf numFmtId="0" fontId="25" fillId="0" borderId="109" xfId="2" applyBorder="1" applyAlignment="1">
      <alignment horizontal="left" vertical="center" wrapText="1"/>
    </xf>
    <xf numFmtId="183" fontId="25" fillId="0" borderId="107" xfId="2" applyNumberFormat="1" applyBorder="1" applyAlignment="1">
      <alignment horizontal="center" vertical="center" shrinkToFit="1"/>
    </xf>
    <xf numFmtId="183" fontId="25" fillId="0" borderId="108" xfId="2" applyNumberFormat="1" applyBorder="1" applyAlignment="1">
      <alignment horizontal="center" vertical="center" shrinkToFit="1"/>
    </xf>
    <xf numFmtId="183" fontId="25" fillId="0" borderId="109" xfId="2" applyNumberFormat="1" applyBorder="1" applyAlignment="1">
      <alignment horizontal="center" vertical="center" shrinkToFit="1"/>
    </xf>
    <xf numFmtId="0" fontId="28" fillId="0" borderId="107" xfId="2" applyFont="1" applyBorder="1" applyAlignment="1">
      <alignment horizontal="center" vertical="center" shrinkToFit="1"/>
    </xf>
    <xf numFmtId="0" fontId="28" fillId="0" borderId="109" xfId="2" applyFont="1" applyBorder="1" applyAlignment="1">
      <alignment horizontal="center" vertical="center" shrinkToFit="1"/>
    </xf>
    <xf numFmtId="0" fontId="25" fillId="0" borderId="107" xfId="2" applyBorder="1" applyAlignment="1">
      <alignment horizontal="left" vertical="center" shrinkToFit="1"/>
    </xf>
    <xf numFmtId="0" fontId="25" fillId="0" borderId="108" xfId="2" applyBorder="1" applyAlignment="1">
      <alignment horizontal="left" vertical="center" shrinkToFit="1"/>
    </xf>
    <xf numFmtId="0" fontId="25" fillId="0" borderId="109" xfId="2" applyBorder="1" applyAlignment="1">
      <alignment horizontal="left" vertical="center" shrinkToFit="1"/>
    </xf>
    <xf numFmtId="0" fontId="27" fillId="0" borderId="0" xfId="2" applyFont="1" applyBorder="1" applyAlignment="1">
      <alignment horizontal="distributed" vertical="center" wrapText="1"/>
    </xf>
    <xf numFmtId="0" fontId="29" fillId="0" borderId="0" xfId="2" applyFont="1" applyBorder="1" applyAlignment="1">
      <alignment horizontal="distributed" vertical="center" wrapText="1"/>
    </xf>
    <xf numFmtId="0" fontId="30" fillId="0" borderId="0" xfId="2" applyFont="1" applyBorder="1" applyAlignment="1">
      <alignment horizontal="left"/>
    </xf>
    <xf numFmtId="0" fontId="30" fillId="0" borderId="0" xfId="2" applyFont="1" applyBorder="1" applyAlignment="1">
      <alignment horizontal="left" wrapText="1"/>
    </xf>
    <xf numFmtId="0" fontId="27" fillId="0" borderId="10" xfId="2" applyFont="1" applyBorder="1" applyAlignment="1">
      <alignment vertical="center"/>
    </xf>
    <xf numFmtId="0" fontId="27" fillId="0" borderId="24" xfId="2" applyFont="1" applyBorder="1" applyAlignment="1">
      <alignment vertical="center"/>
    </xf>
    <xf numFmtId="0" fontId="27" fillId="0" borderId="0" xfId="2" applyFont="1" applyBorder="1" applyAlignment="1">
      <alignment horizontal="left" vertical="center"/>
    </xf>
    <xf numFmtId="0" fontId="30" fillId="0" borderId="0" xfId="2" applyFont="1" applyAlignment="1">
      <alignment vertical="center"/>
    </xf>
    <xf numFmtId="0" fontId="34" fillId="0" borderId="0" xfId="2" applyFont="1" applyAlignment="1">
      <alignment vertical="center"/>
    </xf>
    <xf numFmtId="0" fontId="28" fillId="0" borderId="0" xfId="2" applyFont="1" applyAlignment="1">
      <alignment vertical="center"/>
    </xf>
    <xf numFmtId="0" fontId="28" fillId="0" borderId="0" xfId="2" applyFont="1" applyBorder="1" applyAlignment="1"/>
    <xf numFmtId="0" fontId="29" fillId="0" borderId="0" xfId="2" applyFont="1" applyBorder="1" applyAlignment="1">
      <alignment vertical="center" wrapText="1"/>
    </xf>
    <xf numFmtId="0" fontId="35" fillId="0" borderId="0" xfId="2" applyFont="1"/>
    <xf numFmtId="0" fontId="28" fillId="0" borderId="0" xfId="2" applyFont="1" applyAlignment="1">
      <alignment horizontal="left" vertical="center" wrapText="1"/>
    </xf>
    <xf numFmtId="186" fontId="29" fillId="6" borderId="0" xfId="2" applyNumberFormat="1" applyFont="1" applyFill="1" applyBorder="1" applyAlignment="1">
      <alignment horizontal="right" vertical="center" wrapText="1"/>
    </xf>
    <xf numFmtId="0" fontId="28" fillId="0" borderId="0" xfId="2" applyFont="1" applyBorder="1" applyAlignment="1">
      <alignment horizontal="left"/>
    </xf>
    <xf numFmtId="0" fontId="37" fillId="0" borderId="0" xfId="2" applyFont="1" applyAlignment="1">
      <alignment vertical="center"/>
    </xf>
    <xf numFmtId="0" fontId="35" fillId="0" borderId="0" xfId="2" applyFont="1" applyAlignment="1">
      <alignment vertical="center"/>
    </xf>
    <xf numFmtId="0" fontId="27" fillId="0" borderId="0" xfId="2" applyFont="1"/>
    <xf numFmtId="0" fontId="25" fillId="0" borderId="0" xfId="2" applyAlignment="1">
      <alignment vertical="center"/>
    </xf>
    <xf numFmtId="0" fontId="30" fillId="0" borderId="0" xfId="2" quotePrefix="1" applyFont="1" applyAlignment="1">
      <alignment horizontal="left" vertical="center" textRotation="180"/>
    </xf>
    <xf numFmtId="0" fontId="25" fillId="0" borderId="8" xfId="2" applyBorder="1" applyAlignment="1">
      <alignment vertical="center"/>
    </xf>
    <xf numFmtId="0" fontId="25" fillId="0" borderId="8" xfId="2" applyBorder="1" applyAlignment="1">
      <alignment horizontal="center" vertical="center"/>
    </xf>
    <xf numFmtId="0" fontId="30" fillId="0" borderId="8" xfId="2" applyFont="1" applyBorder="1" applyAlignment="1">
      <alignment horizontal="distributed" vertical="center"/>
    </xf>
    <xf numFmtId="0" fontId="30" fillId="0" borderId="8" xfId="2" applyFont="1" applyBorder="1" applyAlignment="1">
      <alignment vertical="center"/>
    </xf>
    <xf numFmtId="0" fontId="31" fillId="0" borderId="0" xfId="2" applyFont="1" applyAlignment="1"/>
    <xf numFmtId="0" fontId="38" fillId="0" borderId="0" xfId="3" applyFont="1">
      <alignment vertical="center"/>
    </xf>
    <xf numFmtId="0" fontId="38" fillId="0" borderId="0" xfId="3" applyFont="1" applyAlignment="1">
      <alignment vertical="center" wrapText="1"/>
    </xf>
    <xf numFmtId="0" fontId="38" fillId="0" borderId="0" xfId="3" applyFont="1" applyAlignment="1">
      <alignment horizontal="left" vertical="center" shrinkToFit="1"/>
    </xf>
    <xf numFmtId="0" fontId="38" fillId="0" borderId="0" xfId="3" applyFont="1" applyAlignment="1">
      <alignment horizontal="center" vertical="center" wrapText="1"/>
    </xf>
    <xf numFmtId="0" fontId="39" fillId="0" borderId="0" xfId="3" applyFont="1">
      <alignment vertical="center"/>
    </xf>
    <xf numFmtId="0" fontId="40" fillId="0" borderId="46" xfId="3" applyFont="1" applyBorder="1" applyAlignment="1">
      <alignment vertical="center" wrapText="1"/>
    </xf>
    <xf numFmtId="0" fontId="40" fillId="0" borderId="134" xfId="3" applyFont="1" applyBorder="1" applyAlignment="1">
      <alignment horizontal="left" vertical="center" shrinkToFit="1"/>
    </xf>
    <xf numFmtId="187" fontId="40" fillId="0" borderId="86" xfId="3" applyNumberFormat="1" applyFont="1" applyBorder="1" applyAlignment="1">
      <alignment horizontal="center" vertical="center" wrapText="1"/>
    </xf>
    <xf numFmtId="0" fontId="40" fillId="0" borderId="86" xfId="3" applyFont="1" applyBorder="1" applyAlignment="1">
      <alignment vertical="center" wrapText="1" shrinkToFit="1"/>
    </xf>
    <xf numFmtId="0" fontId="40" fillId="0" borderId="135" xfId="3" applyFont="1" applyBorder="1" applyAlignment="1">
      <alignment vertical="center" wrapText="1"/>
    </xf>
    <xf numFmtId="0" fontId="40" fillId="0" borderId="136" xfId="3" applyFont="1" applyBorder="1" applyAlignment="1">
      <alignment horizontal="left" vertical="center" shrinkToFit="1"/>
    </xf>
    <xf numFmtId="187" fontId="40" fillId="0" borderId="47" xfId="3" applyNumberFormat="1" applyFont="1" applyBorder="1" applyAlignment="1">
      <alignment horizontal="center" vertical="center" wrapText="1"/>
    </xf>
    <xf numFmtId="0" fontId="40" fillId="0" borderId="47" xfId="3" applyFont="1" applyBorder="1" applyAlignment="1">
      <alignment vertical="center" wrapText="1" shrinkToFit="1"/>
    </xf>
    <xf numFmtId="0" fontId="40" fillId="0" borderId="137" xfId="3" applyFont="1" applyBorder="1" applyAlignment="1">
      <alignment vertical="center" wrapText="1"/>
    </xf>
    <xf numFmtId="0" fontId="40" fillId="0" borderId="138" xfId="3" applyFont="1" applyBorder="1" applyAlignment="1">
      <alignment horizontal="left" vertical="center" shrinkToFit="1"/>
    </xf>
    <xf numFmtId="187" fontId="40" fillId="0" borderId="112" xfId="3" applyNumberFormat="1" applyFont="1" applyBorder="1" applyAlignment="1">
      <alignment horizontal="center" vertical="center" wrapText="1"/>
    </xf>
    <xf numFmtId="0" fontId="40" fillId="0" borderId="112" xfId="3" applyFont="1" applyBorder="1" applyAlignment="1">
      <alignment vertical="center" wrapText="1" shrinkToFit="1"/>
    </xf>
    <xf numFmtId="0" fontId="31" fillId="0" borderId="0" xfId="3" applyFont="1">
      <alignment vertical="center"/>
    </xf>
    <xf numFmtId="0" fontId="26" fillId="0" borderId="135" xfId="3" applyFont="1" applyBorder="1" applyAlignment="1">
      <alignment vertical="center" wrapText="1"/>
    </xf>
    <xf numFmtId="0" fontId="26" fillId="0" borderId="136" xfId="3" applyFont="1" applyBorder="1" applyAlignment="1">
      <alignment horizontal="left" vertical="center" shrinkToFit="1"/>
    </xf>
    <xf numFmtId="187" fontId="26" fillId="0" borderId="47" xfId="3" applyNumberFormat="1" applyFont="1" applyBorder="1" applyAlignment="1">
      <alignment horizontal="center" vertical="center" wrapText="1"/>
    </xf>
    <xf numFmtId="0" fontId="26" fillId="0" borderId="47" xfId="3" applyFont="1" applyBorder="1" applyAlignment="1">
      <alignment vertical="center" wrapText="1" shrinkToFit="1"/>
    </xf>
    <xf numFmtId="0" fontId="26" fillId="0" borderId="137" xfId="3" applyFont="1" applyBorder="1" applyAlignment="1">
      <alignment vertical="center" wrapText="1"/>
    </xf>
    <xf numFmtId="0" fontId="26" fillId="0" borderId="138" xfId="3" applyFont="1" applyBorder="1" applyAlignment="1">
      <alignment horizontal="left" vertical="center" shrinkToFit="1"/>
    </xf>
    <xf numFmtId="187" fontId="26" fillId="0" borderId="112" xfId="3" applyNumberFormat="1" applyFont="1" applyBorder="1" applyAlignment="1">
      <alignment horizontal="center" vertical="center" wrapText="1"/>
    </xf>
    <xf numFmtId="0" fontId="26" fillId="0" borderId="112" xfId="3" applyFont="1" applyBorder="1" applyAlignment="1">
      <alignment vertical="center" wrapText="1" shrinkToFit="1"/>
    </xf>
    <xf numFmtId="0" fontId="26" fillId="0" borderId="46" xfId="3" applyFont="1" applyBorder="1" applyAlignment="1">
      <alignment vertical="center" wrapText="1"/>
    </xf>
    <xf numFmtId="0" fontId="26" fillId="0" borderId="134" xfId="3" applyFont="1" applyBorder="1" applyAlignment="1">
      <alignment horizontal="left" vertical="center" shrinkToFit="1"/>
    </xf>
    <xf numFmtId="187" fontId="26" fillId="0" borderId="86" xfId="3" applyNumberFormat="1" applyFont="1" applyBorder="1" applyAlignment="1">
      <alignment horizontal="center" vertical="center" wrapText="1"/>
    </xf>
    <xf numFmtId="0" fontId="26" fillId="0" borderId="86" xfId="3" applyFont="1" applyBorder="1" applyAlignment="1">
      <alignment vertical="center" wrapText="1" shrinkToFit="1"/>
    </xf>
    <xf numFmtId="0" fontId="26" fillId="0" borderId="41" xfId="3" applyFont="1" applyBorder="1" applyAlignment="1">
      <alignment vertical="center" wrapText="1"/>
    </xf>
    <xf numFmtId="0" fontId="26" fillId="0" borderId="139" xfId="3" applyFont="1" applyBorder="1" applyAlignment="1">
      <alignment horizontal="left" vertical="center" shrinkToFit="1"/>
    </xf>
    <xf numFmtId="0" fontId="26" fillId="0" borderId="0" xfId="3" applyFont="1" applyBorder="1" applyAlignment="1">
      <alignment vertical="center" wrapText="1" shrinkToFit="1"/>
    </xf>
    <xf numFmtId="0" fontId="26" fillId="0" borderId="140" xfId="3" applyFont="1" applyBorder="1" applyAlignment="1">
      <alignment vertical="center" wrapText="1"/>
    </xf>
    <xf numFmtId="0" fontId="26" fillId="0" borderId="141" xfId="3" applyFont="1" applyBorder="1" applyAlignment="1">
      <alignment horizontal="left" vertical="center" shrinkToFit="1"/>
    </xf>
    <xf numFmtId="187" fontId="26" fillId="0" borderId="142" xfId="3" applyNumberFormat="1" applyFont="1" applyBorder="1" applyAlignment="1">
      <alignment horizontal="center" vertical="center" wrapText="1"/>
    </xf>
    <xf numFmtId="0" fontId="26" fillId="0" borderId="142" xfId="3" applyFont="1" applyBorder="1" applyAlignment="1">
      <alignment vertical="center" wrapText="1" shrinkToFit="1"/>
    </xf>
    <xf numFmtId="0" fontId="40" fillId="0" borderId="68" xfId="3" applyFont="1" applyBorder="1" applyAlignment="1">
      <alignment vertical="center" wrapText="1"/>
    </xf>
    <xf numFmtId="0" fontId="41" fillId="0" borderId="46" xfId="3" applyFont="1" applyBorder="1" applyAlignment="1">
      <alignment vertical="center" wrapText="1"/>
    </xf>
    <xf numFmtId="0" fontId="40" fillId="0" borderId="105" xfId="3" applyFont="1" applyBorder="1" applyAlignment="1">
      <alignment horizontal="left" vertical="center" shrinkToFit="1"/>
    </xf>
    <xf numFmtId="0" fontId="40" fillId="0" borderId="143" xfId="3" applyFont="1" applyBorder="1" applyAlignment="1">
      <alignment horizontal="center" vertical="center" wrapText="1"/>
    </xf>
    <xf numFmtId="0" fontId="40" fillId="0" borderId="46" xfId="3" applyFont="1" applyBorder="1" applyAlignment="1">
      <alignment vertical="center" wrapText="1" shrinkToFit="1"/>
    </xf>
    <xf numFmtId="0" fontId="39" fillId="0" borderId="21" xfId="3" applyFont="1" applyBorder="1" applyAlignment="1">
      <alignment vertical="center" shrinkToFit="1"/>
    </xf>
    <xf numFmtId="0" fontId="41" fillId="0" borderId="68" xfId="3" applyFont="1" applyBorder="1" applyAlignment="1">
      <alignment vertical="center" wrapText="1"/>
    </xf>
    <xf numFmtId="0" fontId="40" fillId="0" borderId="110" xfId="3" applyFont="1" applyBorder="1" applyAlignment="1">
      <alignment horizontal="left" vertical="center" shrinkToFit="1"/>
    </xf>
    <xf numFmtId="0" fontId="40" fillId="0" borderId="144" xfId="3" applyFont="1" applyBorder="1" applyAlignment="1">
      <alignment horizontal="center" vertical="center" wrapText="1"/>
    </xf>
    <xf numFmtId="0" fontId="40" fillId="0" borderId="68" xfId="3" applyFont="1" applyBorder="1" applyAlignment="1">
      <alignment vertical="center" wrapText="1" shrinkToFit="1"/>
    </xf>
    <xf numFmtId="0" fontId="39" fillId="0" borderId="44" xfId="3" applyFont="1" applyBorder="1" applyAlignment="1">
      <alignment vertical="center" shrinkToFit="1"/>
    </xf>
    <xf numFmtId="0" fontId="42" fillId="0" borderId="0" xfId="3" applyFont="1">
      <alignment vertical="center"/>
    </xf>
    <xf numFmtId="0" fontId="25" fillId="0" borderId="46" xfId="3" applyFont="1" applyBorder="1" applyAlignment="1">
      <alignment vertical="center" wrapText="1"/>
    </xf>
    <xf numFmtId="0" fontId="26" fillId="0" borderId="105" xfId="3" applyFont="1" applyBorder="1" applyAlignment="1">
      <alignment horizontal="left" vertical="center" shrinkToFit="1"/>
    </xf>
    <xf numFmtId="0" fontId="26" fillId="0" borderId="143" xfId="3" applyFont="1" applyBorder="1" applyAlignment="1">
      <alignment horizontal="center" vertical="center" wrapText="1"/>
    </xf>
    <xf numFmtId="0" fontId="26" fillId="0" borderId="46" xfId="3" applyFont="1" applyBorder="1" applyAlignment="1">
      <alignment vertical="center" wrapText="1" shrinkToFit="1"/>
    </xf>
    <xf numFmtId="0" fontId="31" fillId="0" borderId="21" xfId="3" applyFont="1" applyBorder="1" applyAlignment="1">
      <alignment vertical="center" shrinkToFit="1"/>
    </xf>
    <xf numFmtId="0" fontId="25" fillId="0" borderId="68" xfId="3" applyFont="1" applyBorder="1" applyAlignment="1">
      <alignment vertical="center" wrapText="1"/>
    </xf>
    <xf numFmtId="0" fontId="26" fillId="0" borderId="110" xfId="3" applyFont="1" applyBorder="1" applyAlignment="1">
      <alignment horizontal="left" vertical="center" shrinkToFit="1"/>
    </xf>
    <xf numFmtId="0" fontId="26" fillId="0" borderId="144" xfId="3" applyFont="1" applyBorder="1" applyAlignment="1">
      <alignment horizontal="center" vertical="center" wrapText="1"/>
    </xf>
    <xf numFmtId="0" fontId="26" fillId="0" borderId="68" xfId="3" applyFont="1" applyBorder="1" applyAlignment="1">
      <alignment vertical="center" wrapText="1" shrinkToFit="1"/>
    </xf>
    <xf numFmtId="0" fontId="31" fillId="0" borderId="44" xfId="3" applyFont="1" applyBorder="1" applyAlignment="1">
      <alignment vertical="center" shrinkToFit="1"/>
    </xf>
    <xf numFmtId="0" fontId="25" fillId="0" borderId="0" xfId="3" applyFont="1">
      <alignment vertical="center"/>
    </xf>
    <xf numFmtId="0" fontId="26" fillId="6" borderId="46" xfId="3" applyFont="1" applyFill="1" applyBorder="1" applyAlignment="1">
      <alignment vertical="center" wrapText="1"/>
    </xf>
    <xf numFmtId="0" fontId="26" fillId="6" borderId="54" xfId="3" applyFont="1" applyFill="1" applyBorder="1" applyAlignment="1">
      <alignment horizontal="left" vertical="center" shrinkToFit="1"/>
    </xf>
    <xf numFmtId="0" fontId="26" fillId="6" borderId="143" xfId="3" applyFont="1" applyFill="1" applyBorder="1" applyAlignment="1">
      <alignment horizontal="center" vertical="center" wrapText="1"/>
    </xf>
    <xf numFmtId="0" fontId="31" fillId="6" borderId="41" xfId="3" applyFont="1" applyFill="1" applyBorder="1" applyAlignment="1">
      <alignment vertical="center" wrapText="1"/>
    </xf>
    <xf numFmtId="0" fontId="26" fillId="6" borderId="135" xfId="3" applyFont="1" applyFill="1" applyBorder="1" applyAlignment="1">
      <alignment vertical="center" wrapText="1"/>
    </xf>
    <xf numFmtId="0" fontId="26" fillId="6" borderId="136" xfId="3" applyFont="1" applyFill="1" applyBorder="1" applyAlignment="1">
      <alignment horizontal="left" vertical="center" shrinkToFit="1"/>
    </xf>
    <xf numFmtId="0" fontId="26" fillId="6" borderId="145" xfId="3" applyFont="1" applyFill="1" applyBorder="1" applyAlignment="1">
      <alignment horizontal="center" vertical="center" wrapText="1"/>
    </xf>
    <xf numFmtId="0" fontId="26" fillId="6" borderId="48" xfId="3" applyFont="1" applyFill="1" applyBorder="1" applyAlignment="1">
      <alignment horizontal="left" vertical="center" shrinkToFit="1"/>
    </xf>
    <xf numFmtId="0" fontId="28" fillId="6" borderId="48" xfId="3" applyFont="1" applyFill="1" applyBorder="1" applyAlignment="1">
      <alignment horizontal="left" vertical="center" wrapText="1" shrinkToFit="1"/>
    </xf>
    <xf numFmtId="0" fontId="27" fillId="6" borderId="41" xfId="3" applyFont="1" applyFill="1" applyBorder="1" applyAlignment="1">
      <alignment vertical="center" wrapText="1"/>
    </xf>
    <xf numFmtId="0" fontId="26" fillId="6" borderId="68" xfId="3" applyFont="1" applyFill="1" applyBorder="1" applyAlignment="1">
      <alignment vertical="center" wrapText="1"/>
    </xf>
    <xf numFmtId="0" fontId="26" fillId="6" borderId="111" xfId="3" applyFont="1" applyFill="1" applyBorder="1" applyAlignment="1">
      <alignment horizontal="left" vertical="center" shrinkToFit="1"/>
    </xf>
    <xf numFmtId="0" fontId="26" fillId="6" borderId="144" xfId="3" applyFont="1" applyFill="1" applyBorder="1" applyAlignment="1">
      <alignment horizontal="center" vertical="center" wrapText="1"/>
    </xf>
    <xf numFmtId="0" fontId="27" fillId="6" borderId="44" xfId="3" applyFont="1" applyFill="1" applyBorder="1" applyAlignment="1">
      <alignment vertical="center" wrapText="1"/>
    </xf>
    <xf numFmtId="0" fontId="31" fillId="6" borderId="21" xfId="3" applyFont="1" applyFill="1" applyBorder="1" applyAlignment="1">
      <alignment vertical="center" wrapText="1"/>
    </xf>
    <xf numFmtId="0" fontId="26" fillId="6" borderId="8" xfId="3" applyFont="1" applyFill="1" applyBorder="1" applyAlignment="1">
      <alignment vertical="center" wrapText="1"/>
    </xf>
    <xf numFmtId="0" fontId="26" fillId="6" borderId="24" xfId="3" applyFont="1" applyFill="1" applyBorder="1" applyAlignment="1">
      <alignment horizontal="left" vertical="center" shrinkToFit="1"/>
    </xf>
    <xf numFmtId="0" fontId="26" fillId="6" borderId="133" xfId="3" applyFont="1" applyFill="1" applyBorder="1" applyAlignment="1">
      <alignment horizontal="center" vertical="center" wrapText="1"/>
    </xf>
    <xf numFmtId="0" fontId="31" fillId="6" borderId="8" xfId="3" applyFont="1" applyFill="1" applyBorder="1" applyAlignment="1">
      <alignment vertical="center" wrapText="1"/>
    </xf>
    <xf numFmtId="0" fontId="41" fillId="0" borderId="0" xfId="3" applyFont="1">
      <alignment vertical="center"/>
    </xf>
    <xf numFmtId="0" fontId="40" fillId="6" borderId="135" xfId="3" applyFont="1" applyFill="1" applyBorder="1" applyAlignment="1">
      <alignment vertical="center" wrapText="1"/>
    </xf>
    <xf numFmtId="0" fontId="40" fillId="6" borderId="48" xfId="3" applyFont="1" applyFill="1" applyBorder="1" applyAlignment="1">
      <alignment horizontal="left" vertical="center" shrinkToFit="1"/>
    </xf>
    <xf numFmtId="0" fontId="40" fillId="6" borderId="145" xfId="3" applyFont="1" applyFill="1" applyBorder="1" applyAlignment="1">
      <alignment horizontal="center" vertical="center" wrapText="1"/>
    </xf>
    <xf numFmtId="0" fontId="39" fillId="6" borderId="41" xfId="3" applyFont="1" applyFill="1" applyBorder="1" applyAlignment="1">
      <alignment vertical="center" wrapText="1"/>
    </xf>
    <xf numFmtId="0" fontId="40" fillId="6" borderId="68" xfId="3" applyFont="1" applyFill="1" applyBorder="1" applyAlignment="1">
      <alignment vertical="center" wrapText="1"/>
    </xf>
    <xf numFmtId="0" fontId="40" fillId="6" borderId="111" xfId="3" applyFont="1" applyFill="1" applyBorder="1" applyAlignment="1">
      <alignment horizontal="left" vertical="center" shrinkToFit="1"/>
    </xf>
    <xf numFmtId="0" fontId="40" fillId="6" borderId="144" xfId="3" applyFont="1" applyFill="1" applyBorder="1" applyAlignment="1">
      <alignment horizontal="center" vertical="center" wrapText="1"/>
    </xf>
    <xf numFmtId="0" fontId="39" fillId="6" borderId="44" xfId="3" applyFont="1" applyFill="1" applyBorder="1" applyAlignment="1">
      <alignment vertical="center" wrapText="1"/>
    </xf>
    <xf numFmtId="0" fontId="40" fillId="6" borderId="41" xfId="3" applyFont="1" applyFill="1" applyBorder="1" applyAlignment="1">
      <alignment vertical="center" wrapText="1"/>
    </xf>
    <xf numFmtId="0" fontId="40" fillId="0" borderId="46" xfId="3" applyFont="1" applyFill="1" applyBorder="1" applyAlignment="1">
      <alignment horizontal="left" vertical="center" wrapText="1"/>
    </xf>
    <xf numFmtId="0" fontId="43" fillId="0" borderId="105" xfId="3" applyFont="1" applyFill="1" applyBorder="1" applyAlignment="1">
      <alignment horizontal="left" vertical="center" wrapText="1" shrinkToFit="1"/>
    </xf>
    <xf numFmtId="0" fontId="40" fillId="0" borderId="143" xfId="3" applyFont="1" applyFill="1" applyBorder="1" applyAlignment="1">
      <alignment horizontal="center" vertical="center" wrapText="1"/>
    </xf>
    <xf numFmtId="0" fontId="40" fillId="0" borderId="46" xfId="3" applyFont="1" applyFill="1" applyBorder="1" applyAlignment="1">
      <alignment vertical="center" wrapText="1"/>
    </xf>
    <xf numFmtId="0" fontId="39" fillId="0" borderId="21" xfId="3" applyFont="1" applyFill="1" applyBorder="1" applyAlignment="1">
      <alignment vertical="center" wrapText="1"/>
    </xf>
    <xf numFmtId="0" fontId="40" fillId="6" borderId="146" xfId="3" applyFont="1" applyFill="1" applyBorder="1" applyAlignment="1">
      <alignment vertical="center" wrapText="1"/>
    </xf>
    <xf numFmtId="0" fontId="39" fillId="6" borderId="41" xfId="3" applyFont="1" applyFill="1" applyBorder="1" applyAlignment="1">
      <alignment vertical="top" wrapText="1"/>
    </xf>
    <xf numFmtId="0" fontId="40" fillId="6" borderId="147" xfId="3" applyFont="1" applyFill="1" applyBorder="1" applyAlignment="1">
      <alignment vertical="center" wrapText="1"/>
    </xf>
    <xf numFmtId="0" fontId="40" fillId="6" borderId="137" xfId="3" applyFont="1" applyFill="1" applyBorder="1" applyAlignment="1">
      <alignment vertical="center" wrapText="1"/>
    </xf>
    <xf numFmtId="0" fontId="40" fillId="6" borderId="108" xfId="3" applyFont="1" applyFill="1" applyBorder="1" applyAlignment="1">
      <alignment horizontal="left" vertical="center" shrinkToFit="1"/>
    </xf>
    <xf numFmtId="0" fontId="40" fillId="6" borderId="148" xfId="3" applyFont="1" applyFill="1" applyBorder="1" applyAlignment="1">
      <alignment horizontal="center" vertical="center" wrapText="1"/>
    </xf>
    <xf numFmtId="0" fontId="40" fillId="6" borderId="149" xfId="3" applyFont="1" applyFill="1" applyBorder="1" applyAlignment="1">
      <alignment vertical="center" wrapText="1"/>
    </xf>
    <xf numFmtId="0" fontId="40" fillId="6" borderId="8" xfId="3" applyFont="1" applyFill="1" applyBorder="1" applyAlignment="1">
      <alignment vertical="center" wrapText="1"/>
    </xf>
    <xf numFmtId="0" fontId="40" fillId="6" borderId="24" xfId="3" applyFont="1" applyFill="1" applyBorder="1" applyAlignment="1">
      <alignment horizontal="left" vertical="center" shrinkToFit="1"/>
    </xf>
    <xf numFmtId="0" fontId="40" fillId="6" borderId="133" xfId="3" applyFont="1" applyFill="1" applyBorder="1" applyAlignment="1">
      <alignment horizontal="center" vertical="center" wrapText="1"/>
    </xf>
    <xf numFmtId="0" fontId="39" fillId="6" borderId="8" xfId="3" applyFont="1" applyFill="1" applyBorder="1" applyAlignment="1">
      <alignment vertical="center" wrapText="1"/>
    </xf>
    <xf numFmtId="0" fontId="40" fillId="6" borderId="46" xfId="3" applyFont="1" applyFill="1" applyBorder="1" applyAlignment="1">
      <alignment vertical="center" wrapText="1"/>
    </xf>
    <xf numFmtId="0" fontId="40" fillId="6" borderId="54" xfId="3" applyFont="1" applyFill="1" applyBorder="1" applyAlignment="1">
      <alignment horizontal="left" vertical="center" shrinkToFit="1"/>
    </xf>
    <xf numFmtId="0" fontId="40" fillId="6" borderId="143" xfId="3" applyFont="1" applyFill="1" applyBorder="1" applyAlignment="1">
      <alignment horizontal="center" vertical="center" wrapText="1"/>
    </xf>
    <xf numFmtId="0" fontId="40" fillId="6" borderId="140" xfId="3" applyFont="1" applyFill="1" applyBorder="1" applyAlignment="1">
      <alignment vertical="center" wrapText="1"/>
    </xf>
    <xf numFmtId="0" fontId="40" fillId="6" borderId="150" xfId="3" applyFont="1" applyFill="1" applyBorder="1" applyAlignment="1">
      <alignment horizontal="left" vertical="center" shrinkToFit="1"/>
    </xf>
    <xf numFmtId="0" fontId="40" fillId="6" borderId="151" xfId="3" applyFont="1" applyFill="1" applyBorder="1" applyAlignment="1">
      <alignment horizontal="center" vertical="center" wrapText="1"/>
    </xf>
    <xf numFmtId="0" fontId="40" fillId="6" borderId="0" xfId="3" applyFont="1" applyFill="1" applyBorder="1" applyAlignment="1">
      <alignment horizontal="left" vertical="center" shrinkToFit="1"/>
    </xf>
    <xf numFmtId="0" fontId="40" fillId="6" borderId="152" xfId="3" applyFont="1" applyFill="1" applyBorder="1" applyAlignment="1">
      <alignment horizontal="center" vertical="center" wrapText="1"/>
    </xf>
    <xf numFmtId="0" fontId="39" fillId="6" borderId="21" xfId="3" applyFont="1" applyFill="1" applyBorder="1" applyAlignment="1">
      <alignment vertical="center" wrapText="1"/>
    </xf>
    <xf numFmtId="0" fontId="39" fillId="6" borderId="44" xfId="3" applyFont="1" applyFill="1" applyBorder="1" applyAlignment="1">
      <alignment vertical="top" wrapText="1"/>
    </xf>
    <xf numFmtId="0" fontId="31" fillId="6" borderId="8" xfId="3" applyFont="1" applyFill="1" applyBorder="1" applyAlignment="1">
      <alignment vertical="top" wrapText="1"/>
    </xf>
    <xf numFmtId="0" fontId="26" fillId="0" borderId="46" xfId="3" applyFont="1" applyFill="1" applyBorder="1" applyAlignment="1">
      <alignment horizontal="left" vertical="center" wrapText="1"/>
    </xf>
    <xf numFmtId="0" fontId="26" fillId="0" borderId="105" xfId="3" applyFont="1" applyFill="1" applyBorder="1" applyAlignment="1">
      <alignment horizontal="left" vertical="center" shrinkToFit="1"/>
    </xf>
    <xf numFmtId="0" fontId="26" fillId="0" borderId="143" xfId="3" applyFont="1" applyFill="1" applyBorder="1" applyAlignment="1">
      <alignment horizontal="center" vertical="center" wrapText="1"/>
    </xf>
    <xf numFmtId="0" fontId="26" fillId="0" borderId="46" xfId="3" applyFont="1" applyFill="1" applyBorder="1" applyAlignment="1">
      <alignment vertical="center" wrapText="1"/>
    </xf>
    <xf numFmtId="0" fontId="31" fillId="0" borderId="21" xfId="3" applyFont="1" applyFill="1" applyBorder="1" applyAlignment="1">
      <alignment vertical="center" wrapText="1"/>
    </xf>
    <xf numFmtId="0" fontId="27" fillId="0" borderId="135" xfId="3" applyFont="1" applyFill="1" applyBorder="1" applyAlignment="1">
      <alignment horizontal="left" vertical="center" wrapText="1"/>
    </xf>
    <xf numFmtId="0" fontId="26" fillId="0" borderId="106" xfId="3" applyFont="1" applyFill="1" applyBorder="1" applyAlignment="1">
      <alignment horizontal="left" vertical="center" shrinkToFit="1"/>
    </xf>
    <xf numFmtId="0" fontId="26" fillId="0" borderId="145" xfId="3" applyFont="1" applyFill="1" applyBorder="1" applyAlignment="1">
      <alignment horizontal="center" vertical="center" wrapText="1"/>
    </xf>
    <xf numFmtId="0" fontId="26" fillId="0" borderId="135" xfId="3" applyFont="1" applyFill="1" applyBorder="1" applyAlignment="1">
      <alignment vertical="center" wrapText="1"/>
    </xf>
    <xf numFmtId="0" fontId="31" fillId="0" borderId="41" xfId="3" applyFont="1" applyFill="1" applyBorder="1" applyAlignment="1">
      <alignment vertical="center" wrapText="1"/>
    </xf>
    <xf numFmtId="0" fontId="26" fillId="0" borderId="68" xfId="3" applyFont="1" applyFill="1" applyBorder="1" applyAlignment="1">
      <alignment horizontal="left" vertical="center" wrapText="1"/>
    </xf>
    <xf numFmtId="0" fontId="26" fillId="0" borderId="110" xfId="3" applyFont="1" applyFill="1" applyBorder="1" applyAlignment="1">
      <alignment horizontal="left" vertical="center" shrinkToFit="1"/>
    </xf>
    <xf numFmtId="0" fontId="26" fillId="0" borderId="144" xfId="3" applyFont="1" applyFill="1" applyBorder="1" applyAlignment="1">
      <alignment horizontal="center" vertical="center" wrapText="1"/>
    </xf>
    <xf numFmtId="0" fontId="26" fillId="0" borderId="68" xfId="3" applyFont="1" applyFill="1" applyBorder="1" applyAlignment="1">
      <alignment vertical="center" wrapText="1"/>
    </xf>
    <xf numFmtId="0" fontId="31" fillId="0" borderId="44" xfId="3" applyFont="1" applyFill="1" applyBorder="1" applyAlignment="1">
      <alignment vertical="center" wrapText="1"/>
    </xf>
    <xf numFmtId="0" fontId="26" fillId="6" borderId="106" xfId="3" applyFont="1" applyFill="1" applyBorder="1" applyAlignment="1">
      <alignment horizontal="left" vertical="center" shrinkToFit="1"/>
    </xf>
    <xf numFmtId="0" fontId="31" fillId="6" borderId="44" xfId="3" applyFont="1" applyFill="1" applyBorder="1" applyAlignment="1">
      <alignment vertical="center" wrapText="1"/>
    </xf>
    <xf numFmtId="0" fontId="26" fillId="6" borderId="41" xfId="3" applyFont="1" applyFill="1" applyBorder="1" applyAlignment="1">
      <alignment vertical="center" wrapText="1"/>
    </xf>
    <xf numFmtId="0" fontId="26" fillId="6" borderId="0" xfId="3" applyFont="1" applyFill="1" applyBorder="1" applyAlignment="1">
      <alignment horizontal="left" vertical="center" shrinkToFit="1"/>
    </xf>
    <xf numFmtId="0" fontId="26" fillId="6" borderId="152" xfId="3" applyFont="1" applyFill="1" applyBorder="1" applyAlignment="1">
      <alignment horizontal="center" vertical="center" wrapText="1"/>
    </xf>
    <xf numFmtId="0" fontId="26" fillId="6" borderId="108" xfId="3" applyFont="1" applyFill="1" applyBorder="1" applyAlignment="1">
      <alignment horizontal="left" vertical="center" shrinkToFit="1"/>
    </xf>
    <xf numFmtId="0" fontId="26" fillId="6" borderId="148" xfId="3" applyFont="1" applyFill="1" applyBorder="1" applyAlignment="1">
      <alignment horizontal="center" vertical="center" wrapText="1"/>
    </xf>
    <xf numFmtId="0" fontId="26" fillId="6" borderId="140" xfId="3" applyFont="1" applyFill="1" applyBorder="1" applyAlignment="1">
      <alignment vertical="center" wrapText="1"/>
    </xf>
    <xf numFmtId="0" fontId="26" fillId="6" borderId="150" xfId="3" applyFont="1" applyFill="1" applyBorder="1" applyAlignment="1">
      <alignment horizontal="left" vertical="center" shrinkToFit="1"/>
    </xf>
    <xf numFmtId="0" fontId="26" fillId="6" borderId="151" xfId="3" applyFont="1" applyFill="1" applyBorder="1" applyAlignment="1">
      <alignment horizontal="center" vertical="center" wrapText="1"/>
    </xf>
    <xf numFmtId="0" fontId="29" fillId="0" borderId="135" xfId="3" applyFont="1" applyFill="1" applyBorder="1" applyAlignment="1">
      <alignment horizontal="left" vertical="center" wrapText="1"/>
    </xf>
    <xf numFmtId="187" fontId="31" fillId="0" borderId="41" xfId="3" applyNumberFormat="1" applyFont="1" applyFill="1" applyBorder="1" applyAlignment="1">
      <alignment horizontal="left" vertical="top" wrapText="1"/>
    </xf>
    <xf numFmtId="0" fontId="26" fillId="0" borderId="135"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10" xfId="3" applyFont="1" applyFill="1" applyBorder="1" applyAlignment="1">
      <alignment horizontal="left" vertical="center" shrinkToFit="1"/>
    </xf>
    <xf numFmtId="0" fontId="26" fillId="0" borderId="133" xfId="3" applyFont="1" applyFill="1" applyBorder="1" applyAlignment="1">
      <alignment horizontal="center" vertical="center" wrapText="1"/>
    </xf>
    <xf numFmtId="0" fontId="26" fillId="0" borderId="8" xfId="3" applyFont="1" applyFill="1" applyBorder="1" applyAlignment="1">
      <alignment vertical="center" wrapText="1"/>
    </xf>
    <xf numFmtId="0" fontId="31" fillId="0" borderId="8" xfId="3" applyFont="1" applyFill="1" applyBorder="1" applyAlignment="1">
      <alignment vertical="center" wrapText="1"/>
    </xf>
    <xf numFmtId="0" fontId="41" fillId="0" borderId="8" xfId="3" applyFont="1" applyFill="1" applyBorder="1" applyAlignment="1">
      <alignment horizontal="left" vertical="center" wrapText="1"/>
    </xf>
    <xf numFmtId="0" fontId="41" fillId="0" borderId="10" xfId="3" applyFont="1" applyBorder="1" applyAlignment="1">
      <alignment horizontal="left" vertical="center" shrinkToFit="1"/>
    </xf>
    <xf numFmtId="0" fontId="41" fillId="0" borderId="153" xfId="3" applyFont="1" applyFill="1" applyBorder="1" applyAlignment="1">
      <alignment horizontal="center" vertical="center" wrapText="1"/>
    </xf>
    <xf numFmtId="0" fontId="41" fillId="0" borderId="8" xfId="3" applyFont="1" applyFill="1" applyBorder="1" applyAlignment="1">
      <alignment vertical="center" wrapText="1"/>
    </xf>
    <xf numFmtId="0" fontId="38" fillId="0" borderId="8" xfId="3" applyFont="1" applyFill="1" applyBorder="1" applyAlignment="1">
      <alignment vertical="center" wrapText="1"/>
    </xf>
    <xf numFmtId="0" fontId="41" fillId="0" borderId="133" xfId="3" applyFont="1" applyFill="1" applyBorder="1" applyAlignment="1">
      <alignment horizontal="center" vertical="center" wrapText="1"/>
    </xf>
    <xf numFmtId="0" fontId="40" fillId="6" borderId="48" xfId="3" applyFont="1" applyFill="1" applyBorder="1" applyAlignment="1">
      <alignment horizontal="left" vertical="center" wrapText="1" shrinkToFit="1"/>
    </xf>
    <xf numFmtId="0" fontId="38" fillId="7" borderId="8" xfId="3" applyFont="1" applyFill="1" applyBorder="1" applyAlignment="1">
      <alignment horizontal="center" vertical="center" wrapText="1"/>
    </xf>
    <xf numFmtId="0" fontId="39" fillId="7" borderId="8" xfId="3" applyFont="1" applyFill="1" applyBorder="1" applyAlignment="1">
      <alignment horizontal="center" vertical="center" wrapText="1"/>
    </xf>
    <xf numFmtId="0" fontId="25" fillId="0" borderId="0" xfId="4">
      <alignment vertical="center"/>
    </xf>
    <xf numFmtId="0" fontId="25" fillId="0" borderId="55" xfId="4" applyBorder="1" applyAlignment="1">
      <alignment horizontal="center" vertical="center"/>
    </xf>
    <xf numFmtId="0" fontId="25" fillId="0" borderId="55" xfId="4" applyBorder="1" applyAlignment="1">
      <alignment horizontal="distributed" vertical="center"/>
    </xf>
    <xf numFmtId="0" fontId="25" fillId="0" borderId="55" xfId="4" applyFont="1" applyBorder="1" applyAlignment="1">
      <alignment horizontal="distributed" vertical="center" wrapText="1"/>
    </xf>
    <xf numFmtId="0" fontId="25" fillId="0" borderId="3" xfId="4" applyBorder="1" applyAlignment="1">
      <alignment vertical="center"/>
    </xf>
    <xf numFmtId="0" fontId="25" fillId="0" borderId="2" xfId="4" applyBorder="1" applyAlignment="1">
      <alignment vertical="center"/>
    </xf>
    <xf numFmtId="0" fontId="25" fillId="0" borderId="2" xfId="4" applyBorder="1" applyAlignment="1">
      <alignment horizontal="center" vertical="top" wrapText="1"/>
    </xf>
    <xf numFmtId="0" fontId="25" fillId="0" borderId="4" xfId="4" applyFont="1" applyBorder="1" applyAlignment="1">
      <alignment horizontal="left" vertical="top"/>
    </xf>
    <xf numFmtId="0" fontId="25" fillId="0" borderId="55" xfId="4" applyFont="1" applyBorder="1" applyAlignment="1">
      <alignment horizontal="distributed" vertical="center"/>
    </xf>
    <xf numFmtId="0" fontId="25" fillId="0" borderId="154" xfId="4" applyBorder="1">
      <alignment vertical="center"/>
    </xf>
    <xf numFmtId="0" fontId="25" fillId="0" borderId="157" xfId="4" applyBorder="1">
      <alignment vertical="center"/>
    </xf>
    <xf numFmtId="0" fontId="25" fillId="0" borderId="156" xfId="4" applyBorder="1">
      <alignment vertical="center"/>
    </xf>
    <xf numFmtId="0" fontId="25" fillId="0" borderId="0" xfId="4" applyAlignment="1">
      <alignment horizontal="distributed" vertical="center"/>
    </xf>
    <xf numFmtId="0" fontId="25" fillId="0" borderId="15" xfId="4" applyFont="1" applyBorder="1" applyAlignment="1">
      <alignment horizontal="center" vertical="center"/>
    </xf>
    <xf numFmtId="0" fontId="25" fillId="0" borderId="14" xfId="4" applyBorder="1" applyAlignment="1">
      <alignment horizontal="center" vertical="center"/>
    </xf>
    <xf numFmtId="0" fontId="25" fillId="0" borderId="14" xfId="4" applyFont="1" applyBorder="1" applyAlignment="1">
      <alignment horizontal="center" vertical="center"/>
    </xf>
    <xf numFmtId="0" fontId="25" fillId="0" borderId="20" xfId="4" applyFont="1" applyBorder="1" applyAlignment="1">
      <alignment horizontal="left" vertical="top"/>
    </xf>
    <xf numFmtId="0" fontId="25" fillId="0" borderId="4" xfId="4" applyBorder="1" applyAlignment="1">
      <alignment horizontal="distributed" vertical="top"/>
    </xf>
    <xf numFmtId="0" fontId="25" fillId="0" borderId="0" xfId="4" applyAlignment="1"/>
    <xf numFmtId="0" fontId="25" fillId="0" borderId="0" xfId="4" applyBorder="1" applyAlignment="1">
      <alignment horizontal="center" vertical="center"/>
    </xf>
    <xf numFmtId="0" fontId="25" fillId="0" borderId="0" xfId="4" applyBorder="1">
      <alignment vertical="center"/>
    </xf>
    <xf numFmtId="0" fontId="25" fillId="0" borderId="0" xfId="4" applyBorder="1" applyAlignment="1">
      <alignment vertical="center"/>
    </xf>
    <xf numFmtId="0" fontId="25" fillId="0" borderId="12" xfId="4" applyBorder="1" applyAlignment="1">
      <alignment vertical="center"/>
    </xf>
    <xf numFmtId="0" fontId="47" fillId="0" borderId="0" xfId="5" applyFont="1">
      <alignment vertical="center"/>
    </xf>
    <xf numFmtId="0" fontId="47" fillId="0" borderId="0" xfId="5" applyFont="1" applyAlignment="1">
      <alignment horizontal="left" vertical="center"/>
    </xf>
    <xf numFmtId="0" fontId="47" fillId="0" borderId="0" xfId="5" applyFont="1" applyAlignment="1">
      <alignment vertical="center"/>
    </xf>
    <xf numFmtId="0" fontId="47" fillId="0" borderId="0" xfId="5" applyFont="1" applyAlignment="1">
      <alignment horizontal="center" vertical="center"/>
    </xf>
    <xf numFmtId="0" fontId="47" fillId="0" borderId="0" xfId="6" applyFont="1" applyFill="1">
      <alignment vertical="center"/>
    </xf>
    <xf numFmtId="0" fontId="47" fillId="0" borderId="0" xfId="5" applyFont="1" applyFill="1">
      <alignment vertical="center"/>
    </xf>
    <xf numFmtId="0" fontId="49" fillId="0" borderId="8" xfId="5" applyFont="1" applyFill="1" applyBorder="1">
      <alignment vertical="center"/>
    </xf>
    <xf numFmtId="0" fontId="49" fillId="0" borderId="10" xfId="5" applyFont="1" applyFill="1" applyBorder="1" applyAlignment="1">
      <alignment horizontal="center" vertical="center"/>
    </xf>
    <xf numFmtId="0" fontId="49" fillId="0" borderId="8" xfId="5" applyFont="1" applyFill="1" applyBorder="1" applyAlignment="1">
      <alignment horizontal="center" vertical="center"/>
    </xf>
    <xf numFmtId="0" fontId="49" fillId="0" borderId="8" xfId="5" applyFont="1" applyFill="1" applyBorder="1" applyAlignment="1">
      <alignment horizontal="left" vertical="top" wrapText="1" shrinkToFit="1"/>
    </xf>
    <xf numFmtId="0" fontId="49" fillId="0" borderId="10" xfId="5" applyFont="1" applyFill="1" applyBorder="1" applyAlignment="1">
      <alignment horizontal="justify" vertical="center" wrapText="1"/>
    </xf>
    <xf numFmtId="0" fontId="49" fillId="0" borderId="8" xfId="5" applyFont="1" applyFill="1" applyBorder="1" applyAlignment="1">
      <alignment horizontal="left" vertical="top" wrapText="1"/>
    </xf>
    <xf numFmtId="0" fontId="49" fillId="0" borderId="21" xfId="6" applyFont="1" applyFill="1" applyBorder="1">
      <alignment vertical="center"/>
    </xf>
    <xf numFmtId="0" fontId="49" fillId="0" borderId="90" xfId="5" applyFont="1" applyFill="1" applyBorder="1" applyAlignment="1">
      <alignment horizontal="center" vertical="center"/>
    </xf>
    <xf numFmtId="0" fontId="49" fillId="0" borderId="158" xfId="5" applyFont="1" applyFill="1" applyBorder="1" applyAlignment="1">
      <alignment horizontal="center" vertical="center"/>
    </xf>
    <xf numFmtId="0" fontId="49" fillId="0" borderId="21" xfId="6" applyFont="1" applyFill="1" applyBorder="1" applyAlignment="1">
      <alignment vertical="center" wrapText="1"/>
    </xf>
    <xf numFmtId="0" fontId="49" fillId="0" borderId="21" xfId="6" applyFont="1" applyFill="1" applyBorder="1" applyAlignment="1">
      <alignment vertical="top" wrapText="1"/>
    </xf>
    <xf numFmtId="0" fontId="49" fillId="0" borderId="149" xfId="6" applyFont="1" applyFill="1" applyBorder="1">
      <alignment vertical="center"/>
    </xf>
    <xf numFmtId="0" fontId="49" fillId="0" borderId="159" xfId="5" applyFont="1" applyFill="1" applyBorder="1" applyAlignment="1">
      <alignment horizontal="center" vertical="center"/>
    </xf>
    <xf numFmtId="0" fontId="49" fillId="0" borderId="149" xfId="5" applyFont="1" applyFill="1" applyBorder="1" applyAlignment="1">
      <alignment horizontal="center" vertical="center"/>
    </xf>
    <xf numFmtId="0" fontId="49" fillId="0" borderId="149" xfId="6" applyFont="1" applyFill="1" applyBorder="1" applyAlignment="1">
      <alignment vertical="center" wrapText="1"/>
    </xf>
    <xf numFmtId="0" fontId="49" fillId="0" borderId="41" xfId="6" applyFont="1" applyFill="1" applyBorder="1" applyAlignment="1">
      <alignment vertical="top" wrapText="1"/>
    </xf>
    <xf numFmtId="0" fontId="49" fillId="0" borderId="8" xfId="6" applyFont="1" applyFill="1" applyBorder="1">
      <alignment vertical="center"/>
    </xf>
    <xf numFmtId="0" fontId="49" fillId="0" borderId="8" xfId="6" applyFont="1" applyFill="1" applyBorder="1" applyAlignment="1">
      <alignment vertical="center" wrapText="1"/>
    </xf>
    <xf numFmtId="0" fontId="49" fillId="0" borderId="8" xfId="6" applyFont="1" applyFill="1" applyBorder="1" applyAlignment="1">
      <alignment vertical="top" wrapText="1"/>
    </xf>
    <xf numFmtId="0" fontId="49" fillId="0" borderId="158" xfId="6" applyFont="1" applyFill="1" applyBorder="1">
      <alignment vertical="center"/>
    </xf>
    <xf numFmtId="0" fontId="49" fillId="0" borderId="21" xfId="5" applyFont="1" applyFill="1" applyBorder="1" applyAlignment="1">
      <alignment horizontal="left" vertical="top" wrapText="1" shrinkToFit="1"/>
    </xf>
    <xf numFmtId="0" fontId="49" fillId="0" borderId="10" xfId="5" applyFont="1" applyFill="1" applyBorder="1" applyAlignment="1">
      <alignment vertical="center" wrapText="1"/>
    </xf>
    <xf numFmtId="0" fontId="49" fillId="0" borderId="146" xfId="6" applyFont="1" applyFill="1" applyBorder="1">
      <alignment vertical="center"/>
    </xf>
    <xf numFmtId="0" fontId="49" fillId="0" borderId="160" xfId="5" applyFont="1" applyFill="1" applyBorder="1" applyAlignment="1">
      <alignment horizontal="center" vertical="center"/>
    </xf>
    <xf numFmtId="0" fontId="49" fillId="0" borderId="146" xfId="5" applyFont="1" applyFill="1" applyBorder="1" applyAlignment="1">
      <alignment horizontal="center" vertical="center"/>
    </xf>
    <xf numFmtId="0" fontId="49" fillId="0" borderId="146" xfId="6" applyFont="1" applyFill="1" applyBorder="1" applyAlignment="1">
      <alignment vertical="center" wrapText="1"/>
    </xf>
    <xf numFmtId="0" fontId="49" fillId="0" borderId="147" xfId="6" applyFont="1" applyFill="1" applyBorder="1">
      <alignment vertical="center"/>
    </xf>
    <xf numFmtId="0" fontId="49" fillId="0" borderId="95" xfId="5" applyFont="1" applyFill="1" applyBorder="1" applyAlignment="1">
      <alignment horizontal="center" vertical="center"/>
    </xf>
    <xf numFmtId="0" fontId="49" fillId="0" borderId="147" xfId="5" applyFont="1" applyFill="1" applyBorder="1" applyAlignment="1">
      <alignment horizontal="center" vertical="center"/>
    </xf>
    <xf numFmtId="0" fontId="49" fillId="0" borderId="147" xfId="6" applyFont="1" applyFill="1" applyBorder="1" applyAlignment="1">
      <alignment vertical="center" wrapText="1"/>
    </xf>
    <xf numFmtId="0" fontId="49" fillId="0" borderId="161" xfId="6" applyFont="1" applyFill="1" applyBorder="1">
      <alignment vertical="center"/>
    </xf>
    <xf numFmtId="0" fontId="49" fillId="0" borderId="161" xfId="6" applyFont="1" applyFill="1" applyBorder="1" applyAlignment="1">
      <alignment horizontal="center" vertical="center"/>
    </xf>
    <xf numFmtId="0" fontId="49" fillId="0" borderId="161" xfId="6" applyFont="1" applyFill="1" applyBorder="1" applyAlignment="1">
      <alignment vertical="center" wrapText="1"/>
    </xf>
    <xf numFmtId="0" fontId="49" fillId="0" borderId="158" xfId="5" applyFont="1" applyFill="1" applyBorder="1">
      <alignment vertical="center"/>
    </xf>
    <xf numFmtId="0" fontId="49" fillId="0" borderId="158" xfId="5" applyFont="1" applyFill="1" applyBorder="1" applyAlignment="1">
      <alignment vertical="center" wrapText="1"/>
    </xf>
    <xf numFmtId="0" fontId="49" fillId="0" borderId="21" xfId="5" applyFont="1" applyFill="1" applyBorder="1" applyAlignment="1">
      <alignment horizontal="left" vertical="top" wrapText="1"/>
    </xf>
    <xf numFmtId="0" fontId="49" fillId="0" borderId="147" xfId="5" applyFont="1" applyFill="1" applyBorder="1">
      <alignment vertical="center"/>
    </xf>
    <xf numFmtId="0" fontId="49" fillId="0" borderId="147" xfId="5" applyFont="1" applyFill="1" applyBorder="1" applyAlignment="1">
      <alignment vertical="center" wrapText="1"/>
    </xf>
    <xf numFmtId="0" fontId="49" fillId="0" borderId="41" xfId="5" applyFont="1" applyFill="1" applyBorder="1" applyAlignment="1">
      <alignment horizontal="left" vertical="top" wrapText="1"/>
    </xf>
    <xf numFmtId="0" fontId="49" fillId="0" borderId="44" xfId="5" applyFont="1" applyFill="1" applyBorder="1">
      <alignment vertical="center"/>
    </xf>
    <xf numFmtId="0" fontId="49" fillId="0" borderId="44" xfId="5" applyFont="1" applyFill="1" applyBorder="1" applyAlignment="1">
      <alignment horizontal="center" vertical="center"/>
    </xf>
    <xf numFmtId="0" fontId="49" fillId="0" borderId="44" xfId="5" applyFont="1" applyFill="1" applyBorder="1" applyAlignment="1">
      <alignment vertical="center" wrapText="1"/>
    </xf>
    <xf numFmtId="0" fontId="49" fillId="0" borderId="44" xfId="5" applyFont="1" applyFill="1" applyBorder="1" applyAlignment="1">
      <alignment horizontal="left" vertical="top" wrapText="1"/>
    </xf>
    <xf numFmtId="0" fontId="49" fillId="0" borderId="8" xfId="5" applyFont="1" applyFill="1" applyBorder="1" applyAlignment="1">
      <alignment vertical="center" wrapText="1"/>
    </xf>
    <xf numFmtId="0" fontId="49" fillId="0" borderId="41" xfId="5" applyFont="1" applyFill="1" applyBorder="1">
      <alignment vertical="center"/>
    </xf>
    <xf numFmtId="0" fontId="49" fillId="0" borderId="41" xfId="5" applyFont="1" applyFill="1" applyBorder="1" applyAlignment="1">
      <alignment horizontal="center" vertical="center"/>
    </xf>
    <xf numFmtId="0" fontId="49" fillId="0" borderId="44" xfId="5" applyFont="1" applyFill="1" applyBorder="1" applyAlignment="1">
      <alignment horizontal="left" vertical="top" wrapText="1" shrinkToFit="1"/>
    </xf>
    <xf numFmtId="0" fontId="49" fillId="0" borderId="43" xfId="5" applyFont="1" applyFill="1" applyBorder="1" applyAlignment="1">
      <alignment vertical="center" wrapText="1"/>
    </xf>
    <xf numFmtId="0" fontId="52" fillId="0" borderId="158" xfId="5" applyFont="1" applyFill="1" applyBorder="1">
      <alignment vertical="center"/>
    </xf>
    <xf numFmtId="0" fontId="49" fillId="0" borderId="158" xfId="5" applyFont="1" applyFill="1" applyBorder="1" applyAlignment="1">
      <alignment horizontal="left" vertical="center" wrapText="1"/>
    </xf>
    <xf numFmtId="0" fontId="52" fillId="0" borderId="147" xfId="5" applyFont="1" applyFill="1" applyBorder="1">
      <alignment vertical="center"/>
    </xf>
    <xf numFmtId="0" fontId="52" fillId="0" borderId="161" xfId="5" applyFont="1" applyFill="1" applyBorder="1">
      <alignment vertical="center"/>
    </xf>
    <xf numFmtId="0" fontId="49" fillId="0" borderId="161" xfId="5" applyFont="1" applyFill="1" applyBorder="1" applyAlignment="1">
      <alignment horizontal="center" vertical="center"/>
    </xf>
    <xf numFmtId="0" fontId="49" fillId="0" borderId="161" xfId="5" applyFont="1" applyFill="1" applyBorder="1" applyAlignment="1">
      <alignment vertical="center" wrapText="1"/>
    </xf>
    <xf numFmtId="0" fontId="49" fillId="0" borderId="21" xfId="5" applyFont="1" applyFill="1" applyBorder="1" applyAlignment="1">
      <alignment horizontal="left" vertical="top"/>
    </xf>
    <xf numFmtId="0" fontId="49" fillId="0" borderId="161" xfId="5" applyFont="1" applyFill="1" applyBorder="1">
      <alignment vertical="center"/>
    </xf>
    <xf numFmtId="0" fontId="29" fillId="0" borderId="0" xfId="5" applyFont="1" applyFill="1">
      <alignment vertical="center"/>
    </xf>
    <xf numFmtId="0" fontId="49" fillId="0" borderId="21" xfId="5" applyFont="1" applyFill="1" applyBorder="1">
      <alignment vertical="center"/>
    </xf>
    <xf numFmtId="0" fontId="49" fillId="0" borderId="21" xfId="5" applyFont="1" applyFill="1" applyBorder="1" applyAlignment="1">
      <alignment horizontal="center" vertical="center"/>
    </xf>
    <xf numFmtId="0" fontId="49" fillId="0" borderId="44" xfId="5" applyFont="1" applyFill="1" applyBorder="1" applyAlignment="1">
      <alignment horizontal="left" vertical="center" wrapText="1"/>
    </xf>
    <xf numFmtId="0" fontId="49" fillId="0" borderId="146" xfId="5" applyFont="1" applyFill="1" applyBorder="1">
      <alignment vertical="center"/>
    </xf>
    <xf numFmtId="0" fontId="49" fillId="0" borderId="146" xfId="5" applyFont="1" applyFill="1" applyBorder="1" applyAlignment="1">
      <alignment horizontal="left" vertical="top" wrapText="1" shrinkToFit="1"/>
    </xf>
    <xf numFmtId="0" fontId="49" fillId="0" borderId="146" xfId="5" applyFont="1" applyFill="1" applyBorder="1" applyAlignment="1">
      <alignment horizontal="left" vertical="center" wrapText="1"/>
    </xf>
    <xf numFmtId="0" fontId="49" fillId="0" borderId="8" xfId="5" applyFont="1" applyFill="1" applyBorder="1" applyAlignment="1">
      <alignment horizontal="left" vertical="center" wrapText="1"/>
    </xf>
    <xf numFmtId="0" fontId="49" fillId="0" borderId="22" xfId="5" applyFont="1" applyFill="1" applyBorder="1" applyAlignment="1">
      <alignment vertical="center" wrapText="1"/>
    </xf>
    <xf numFmtId="0" fontId="49" fillId="0" borderId="95" xfId="5" applyFont="1" applyFill="1" applyBorder="1" applyAlignment="1">
      <alignment vertical="center" wrapText="1"/>
    </xf>
    <xf numFmtId="0" fontId="49" fillId="0" borderId="43" xfId="5" applyFont="1" applyFill="1" applyBorder="1" applyAlignment="1">
      <alignment horizontal="center" vertical="center"/>
    </xf>
    <xf numFmtId="0" fontId="49" fillId="0" borderId="21" xfId="5" applyFont="1" applyFill="1" applyBorder="1" applyAlignment="1">
      <alignment vertical="center" wrapText="1"/>
    </xf>
    <xf numFmtId="0" fontId="49" fillId="0" borderId="22" xfId="5" applyFont="1" applyFill="1" applyBorder="1" applyAlignment="1">
      <alignment horizontal="center" vertical="center"/>
    </xf>
    <xf numFmtId="0" fontId="49" fillId="0" borderId="41" xfId="5" applyFont="1" applyFill="1" applyBorder="1" applyAlignment="1">
      <alignment vertical="center" wrapText="1"/>
    </xf>
    <xf numFmtId="0" fontId="49" fillId="0" borderId="100" xfId="5" applyFont="1" applyFill="1" applyBorder="1" applyAlignment="1">
      <alignment horizontal="center" vertical="center"/>
    </xf>
    <xf numFmtId="0" fontId="49" fillId="0" borderId="30" xfId="5" applyFont="1" applyFill="1" applyBorder="1" applyAlignment="1">
      <alignment horizontal="center" vertical="center"/>
    </xf>
    <xf numFmtId="0" fontId="49" fillId="0" borderId="149" xfId="5" applyFont="1" applyFill="1" applyBorder="1">
      <alignment vertical="center"/>
    </xf>
    <xf numFmtId="0" fontId="49" fillId="0" borderId="158" xfId="5" applyFont="1" applyFill="1" applyBorder="1" applyAlignment="1">
      <alignment horizontal="center" vertical="center" wrapText="1"/>
    </xf>
    <xf numFmtId="0" fontId="49" fillId="0" borderId="149" xfId="5" applyFont="1" applyFill="1" applyBorder="1" applyAlignment="1">
      <alignment vertical="center" wrapText="1"/>
    </xf>
    <xf numFmtId="0" fontId="49" fillId="0" borderId="41" xfId="5" applyFont="1" applyFill="1" applyBorder="1" applyAlignment="1">
      <alignment horizontal="center" vertical="center" wrapText="1"/>
    </xf>
    <xf numFmtId="0" fontId="49" fillId="0" borderId="147" xfId="5" applyFont="1" applyFill="1" applyBorder="1" applyAlignment="1">
      <alignment horizontal="left" vertical="center" wrapText="1"/>
    </xf>
    <xf numFmtId="0" fontId="49" fillId="0" borderId="161" xfId="5" applyFont="1" applyFill="1" applyBorder="1" applyAlignment="1">
      <alignment horizontal="left" vertical="center" wrapText="1"/>
    </xf>
    <xf numFmtId="0" fontId="53" fillId="0" borderId="0" xfId="5" applyFont="1" applyFill="1">
      <alignment vertical="center"/>
    </xf>
    <xf numFmtId="0" fontId="49" fillId="0" borderId="21" xfId="5" applyFont="1" applyFill="1" applyBorder="1" applyAlignment="1">
      <alignment horizontal="left" vertical="center" wrapText="1"/>
    </xf>
    <xf numFmtId="0" fontId="46" fillId="0" borderId="21" xfId="5" applyFill="1" applyBorder="1" applyAlignment="1">
      <alignment horizontal="left" vertical="top" wrapText="1"/>
    </xf>
    <xf numFmtId="0" fontId="46" fillId="0" borderId="41" xfId="5" applyFill="1" applyBorder="1" applyAlignment="1">
      <alignment horizontal="left" vertical="top" wrapText="1"/>
    </xf>
    <xf numFmtId="0" fontId="49" fillId="0" borderId="149" xfId="5" applyFont="1" applyFill="1" applyBorder="1" applyAlignment="1">
      <alignment horizontal="left" vertical="center" wrapText="1"/>
    </xf>
    <xf numFmtId="0" fontId="52" fillId="0" borderId="41" xfId="5" applyFont="1" applyFill="1" applyBorder="1" applyAlignment="1">
      <alignment horizontal="left" vertical="top" wrapText="1"/>
    </xf>
    <xf numFmtId="0" fontId="49" fillId="0" borderId="146" xfId="5" applyFont="1" applyFill="1" applyBorder="1" applyAlignment="1">
      <alignment vertical="center" wrapText="1"/>
    </xf>
    <xf numFmtId="0" fontId="52" fillId="0" borderId="44" xfId="5" applyFont="1" applyFill="1" applyBorder="1">
      <alignment vertical="center"/>
    </xf>
    <xf numFmtId="0" fontId="48" fillId="0" borderId="158" xfId="5" applyFont="1" applyFill="1" applyBorder="1" applyAlignment="1">
      <alignment horizontal="left" vertical="center" wrapText="1"/>
    </xf>
    <xf numFmtId="0" fontId="48" fillId="0" borderId="41" xfId="5" applyFont="1" applyFill="1" applyBorder="1" applyAlignment="1">
      <alignment horizontal="left" vertical="center" wrapText="1"/>
    </xf>
    <xf numFmtId="0" fontId="49" fillId="0" borderId="90" xfId="5" applyFont="1" applyFill="1" applyBorder="1">
      <alignment vertical="center"/>
    </xf>
    <xf numFmtId="0" fontId="49" fillId="0" borderId="90" xfId="5" applyFont="1" applyFill="1" applyBorder="1" applyAlignment="1">
      <alignment horizontal="left" vertical="center" wrapText="1"/>
    </xf>
    <xf numFmtId="0" fontId="49" fillId="0" borderId="21" xfId="5" applyFont="1" applyFill="1" applyBorder="1" applyAlignment="1">
      <alignment horizontal="center" vertical="center" wrapText="1"/>
    </xf>
    <xf numFmtId="0" fontId="49" fillId="0" borderId="95" xfId="5" applyFont="1" applyFill="1" applyBorder="1">
      <alignment vertical="center"/>
    </xf>
    <xf numFmtId="0" fontId="49" fillId="0" borderId="99" xfId="5" applyFont="1" applyFill="1" applyBorder="1" applyAlignment="1">
      <alignment vertical="center" wrapText="1"/>
    </xf>
    <xf numFmtId="0" fontId="49" fillId="0" borderId="160" xfId="5" applyFont="1" applyFill="1" applyBorder="1" applyAlignment="1">
      <alignment horizontal="left" vertical="center" wrapText="1"/>
    </xf>
    <xf numFmtId="0" fontId="49" fillId="0" borderId="95" xfId="5" applyFont="1" applyFill="1" applyBorder="1" applyAlignment="1">
      <alignment horizontal="left" vertical="center" wrapText="1"/>
    </xf>
    <xf numFmtId="0" fontId="49" fillId="0" borderId="30" xfId="5" applyFont="1" applyFill="1" applyBorder="1">
      <alignment vertical="center"/>
    </xf>
    <xf numFmtId="0" fontId="49" fillId="0" borderId="159" xfId="5" applyFont="1" applyFill="1" applyBorder="1" applyAlignment="1">
      <alignment horizontal="left" vertical="center" wrapText="1"/>
    </xf>
    <xf numFmtId="0" fontId="49" fillId="0" borderId="41" xfId="5" applyFont="1" applyFill="1" applyBorder="1" applyAlignment="1">
      <alignment horizontal="left" vertical="center" wrapText="1"/>
    </xf>
    <xf numFmtId="0" fontId="49" fillId="0" borderId="96" xfId="5" applyFont="1" applyFill="1" applyBorder="1" applyAlignment="1">
      <alignment vertical="center" wrapText="1"/>
    </xf>
    <xf numFmtId="0" fontId="52" fillId="0" borderId="41" xfId="5" applyFont="1" applyFill="1" applyBorder="1" applyAlignment="1">
      <alignment horizontal="center" vertical="center" wrapText="1"/>
    </xf>
    <xf numFmtId="0" fontId="52" fillId="0" borderId="95" xfId="5" applyFont="1" applyFill="1" applyBorder="1">
      <alignment vertical="center"/>
    </xf>
    <xf numFmtId="0" fontId="49" fillId="0" borderId="162" xfId="5" applyFont="1" applyFill="1" applyBorder="1" applyAlignment="1">
      <alignment vertical="center" wrapText="1"/>
    </xf>
    <xf numFmtId="0" fontId="49" fillId="0" borderId="43" xfId="5" applyFont="1" applyFill="1" applyBorder="1">
      <alignment vertical="center"/>
    </xf>
    <xf numFmtId="0" fontId="49" fillId="0" borderId="103" xfId="5" applyFont="1" applyFill="1" applyBorder="1" applyAlignment="1">
      <alignment vertical="center" wrapText="1"/>
    </xf>
    <xf numFmtId="0" fontId="52" fillId="0" borderId="10" xfId="5" applyFont="1" applyFill="1" applyBorder="1">
      <alignment vertical="center"/>
    </xf>
    <xf numFmtId="0" fontId="49" fillId="0" borderId="11" xfId="5" applyFont="1" applyFill="1" applyBorder="1" applyAlignment="1">
      <alignment vertical="center" wrapText="1"/>
    </xf>
    <xf numFmtId="0" fontId="49" fillId="0" borderId="11" xfId="5" applyFont="1" applyFill="1" applyBorder="1" applyAlignment="1">
      <alignment horizontal="left" vertical="top" wrapText="1"/>
    </xf>
    <xf numFmtId="0" fontId="31" fillId="0" borderId="10" xfId="5" applyFont="1" applyFill="1" applyBorder="1">
      <alignment vertical="center"/>
    </xf>
    <xf numFmtId="0" fontId="49" fillId="0" borderId="24" xfId="5" applyFont="1" applyFill="1" applyBorder="1" applyAlignment="1">
      <alignment horizontal="left" vertical="center" wrapText="1"/>
    </xf>
    <xf numFmtId="0" fontId="31" fillId="0" borderId="22" xfId="5" applyFont="1" applyFill="1" applyBorder="1">
      <alignment vertical="center"/>
    </xf>
    <xf numFmtId="0" fontId="49" fillId="0" borderId="23" xfId="5" applyFont="1" applyFill="1" applyBorder="1" applyAlignment="1">
      <alignment horizontal="left" vertical="center" wrapText="1"/>
    </xf>
    <xf numFmtId="0" fontId="31" fillId="0" borderId="160" xfId="5" applyFont="1" applyFill="1" applyBorder="1">
      <alignment vertical="center"/>
    </xf>
    <xf numFmtId="0" fontId="31" fillId="0" borderId="149" xfId="5" applyFont="1" applyFill="1" applyBorder="1">
      <alignment vertical="center"/>
    </xf>
    <xf numFmtId="0" fontId="31" fillId="0" borderId="146" xfId="5" applyFont="1" applyFill="1" applyBorder="1">
      <alignment vertical="center"/>
    </xf>
    <xf numFmtId="0" fontId="49" fillId="0" borderId="146" xfId="5" applyFont="1" applyFill="1" applyBorder="1" applyAlignment="1">
      <alignment vertical="center"/>
    </xf>
    <xf numFmtId="0" fontId="31" fillId="0" borderId="30" xfId="5" applyFont="1" applyFill="1" applyBorder="1">
      <alignment vertical="center"/>
    </xf>
    <xf numFmtId="0" fontId="49" fillId="0" borderId="5" xfId="5" applyFont="1" applyFill="1" applyBorder="1" applyAlignment="1">
      <alignment horizontal="left" vertical="center" wrapText="1"/>
    </xf>
    <xf numFmtId="0" fontId="49" fillId="0" borderId="5" xfId="5" applyFont="1" applyFill="1" applyBorder="1" applyAlignment="1">
      <alignment vertical="center"/>
    </xf>
    <xf numFmtId="0" fontId="31" fillId="0" borderId="159" xfId="5" applyFont="1" applyFill="1" applyBorder="1">
      <alignment vertical="center"/>
    </xf>
    <xf numFmtId="0" fontId="31" fillId="0" borderId="161" xfId="5" applyFont="1" applyFill="1" applyBorder="1">
      <alignment vertical="center"/>
    </xf>
    <xf numFmtId="0" fontId="55" fillId="0" borderId="21" xfId="5" applyFont="1" applyFill="1" applyBorder="1" applyAlignment="1">
      <alignment horizontal="center" vertical="center"/>
    </xf>
    <xf numFmtId="0" fontId="47" fillId="0" borderId="0" xfId="6" applyFont="1">
      <alignment vertical="center"/>
    </xf>
    <xf numFmtId="0" fontId="25" fillId="0" borderId="127" xfId="4" applyBorder="1" applyAlignment="1">
      <alignment horizontal="center" vertical="center"/>
    </xf>
    <xf numFmtId="0" fontId="25" fillId="0" borderId="52" xfId="4" applyBorder="1" applyAlignment="1">
      <alignment horizontal="center" vertical="center"/>
    </xf>
    <xf numFmtId="0" fontId="25" fillId="0" borderId="53" xfId="4" applyBorder="1" applyAlignment="1">
      <alignment horizontal="center" vertical="center"/>
    </xf>
    <xf numFmtId="0" fontId="25" fillId="0" borderId="127" xfId="4" applyFont="1" applyBorder="1" applyAlignment="1">
      <alignment horizontal="center" vertical="center" wrapText="1"/>
    </xf>
    <xf numFmtId="0" fontId="25" fillId="0" borderId="30" xfId="4" applyBorder="1" applyAlignment="1">
      <alignment horizontal="center" vertical="center"/>
    </xf>
    <xf numFmtId="0" fontId="25" fillId="0" borderId="41" xfId="4" applyBorder="1" applyAlignment="1">
      <alignment horizontal="center" vertical="center"/>
    </xf>
    <xf numFmtId="0" fontId="25" fillId="0" borderId="5" xfId="4" applyBorder="1" applyAlignment="1">
      <alignment horizontal="center" vertical="center"/>
    </xf>
    <xf numFmtId="0" fontId="13" fillId="0" borderId="0" xfId="4" applyFont="1" applyAlignment="1">
      <alignment horizontal="center" vertical="center"/>
    </xf>
    <xf numFmtId="0" fontId="45" fillId="0" borderId="0" xfId="4" applyFont="1" applyBorder="1" applyAlignment="1">
      <alignment horizontal="right" vertical="center"/>
    </xf>
    <xf numFmtId="0" fontId="25" fillId="0" borderId="55" xfId="4" applyBorder="1" applyAlignment="1">
      <alignment horizontal="distributed" vertical="center"/>
    </xf>
    <xf numFmtId="0" fontId="25" fillId="0" borderId="20" xfId="4" applyBorder="1" applyAlignment="1">
      <alignment horizontal="left" vertical="center" wrapText="1"/>
    </xf>
    <xf numFmtId="0" fontId="25" fillId="0" borderId="14" xfId="4" applyBorder="1" applyAlignment="1">
      <alignment horizontal="left" vertical="center"/>
    </xf>
    <xf numFmtId="0" fontId="25" fillId="0" borderId="15" xfId="4" applyBorder="1" applyAlignment="1">
      <alignment horizontal="left" vertical="center"/>
    </xf>
    <xf numFmtId="0" fontId="25" fillId="0" borderId="2" xfId="4" applyBorder="1" applyAlignment="1">
      <alignment horizontal="center" vertical="center"/>
    </xf>
    <xf numFmtId="0" fontId="25" fillId="0" borderId="3" xfId="4" applyBorder="1" applyAlignment="1">
      <alignment horizontal="center" vertical="center"/>
    </xf>
    <xf numFmtId="0" fontId="25" fillId="0" borderId="156" xfId="4" applyFont="1" applyBorder="1" applyAlignment="1">
      <alignment horizontal="center" vertical="center"/>
    </xf>
    <xf numFmtId="0" fontId="25" fillId="0" borderId="154" xfId="4" applyFont="1" applyBorder="1" applyAlignment="1">
      <alignment horizontal="center" vertical="center"/>
    </xf>
    <xf numFmtId="0" fontId="25" fillId="0" borderId="156" xfId="4" applyBorder="1" applyAlignment="1">
      <alignment horizontal="center" vertical="center"/>
    </xf>
    <xf numFmtId="0" fontId="25" fillId="0" borderId="155" xfId="4" applyBorder="1" applyAlignment="1">
      <alignment horizontal="center" vertical="center"/>
    </xf>
    <xf numFmtId="0" fontId="25" fillId="0" borderId="154" xfId="4" applyBorder="1" applyAlignment="1">
      <alignment horizontal="center" vertical="center"/>
    </xf>
    <xf numFmtId="0" fontId="25" fillId="0" borderId="55" xfId="4" applyBorder="1" applyAlignment="1">
      <alignment horizontal="center" vertical="center"/>
    </xf>
    <xf numFmtId="0" fontId="25" fillId="0" borderId="156" xfId="4" applyFont="1" applyBorder="1" applyAlignment="1">
      <alignment horizontal="distributed" vertical="center" justifyLastLine="1"/>
    </xf>
    <xf numFmtId="0" fontId="25" fillId="0" borderId="155" xfId="4" applyBorder="1" applyAlignment="1">
      <alignment horizontal="distributed" vertical="center" justifyLastLine="1"/>
    </xf>
    <xf numFmtId="0" fontId="25" fillId="0" borderId="154" xfId="4" applyBorder="1" applyAlignment="1">
      <alignment horizontal="distributed" vertical="center" justifyLastLine="1"/>
    </xf>
    <xf numFmtId="0" fontId="25" fillId="0" borderId="8" xfId="2" applyBorder="1" applyAlignment="1">
      <alignment horizontal="center" vertical="center"/>
    </xf>
    <xf numFmtId="0" fontId="25" fillId="0" borderId="8" xfId="2" applyBorder="1" applyAlignment="1">
      <alignment vertical="center"/>
    </xf>
    <xf numFmtId="0" fontId="27" fillId="0" borderId="0" xfId="2" applyFont="1" applyAlignment="1">
      <alignment horizontal="left" vertical="center" indent="1"/>
    </xf>
    <xf numFmtId="0" fontId="27" fillId="0" borderId="0" xfId="2" applyFont="1" applyAlignment="1">
      <alignment horizontal="left" vertical="center" wrapText="1"/>
    </xf>
    <xf numFmtId="0" fontId="25" fillId="0" borderId="0" xfId="2" applyAlignment="1">
      <alignment vertical="center" wrapText="1"/>
    </xf>
    <xf numFmtId="0" fontId="27" fillId="0" borderId="27" xfId="2" applyFont="1" applyBorder="1" applyAlignment="1">
      <alignment horizontal="center" vertical="center"/>
    </xf>
    <xf numFmtId="0" fontId="30" fillId="0" borderId="8" xfId="2" applyFont="1" applyBorder="1" applyAlignment="1">
      <alignment horizontal="center" vertical="center" wrapText="1"/>
    </xf>
    <xf numFmtId="0" fontId="27" fillId="0" borderId="33" xfId="2" applyFont="1" applyBorder="1" applyAlignment="1">
      <alignment horizontal="left" vertical="center" wrapText="1"/>
    </xf>
    <xf numFmtId="0" fontId="25" fillId="0" borderId="33" xfId="2" applyBorder="1" applyAlignment="1">
      <alignment vertical="center" wrapText="1"/>
    </xf>
    <xf numFmtId="0" fontId="30" fillId="0" borderId="44" xfId="2" applyFont="1" applyBorder="1" applyAlignment="1">
      <alignment horizontal="center" vertical="center" wrapText="1"/>
    </xf>
    <xf numFmtId="0" fontId="30" fillId="0" borderId="21" xfId="2" applyFont="1" applyBorder="1" applyAlignment="1">
      <alignment horizontal="center" vertical="center" wrapText="1"/>
    </xf>
    <xf numFmtId="0" fontId="25" fillId="0" borderId="21" xfId="2" applyBorder="1" applyAlignment="1">
      <alignment horizontal="center" vertical="center" wrapText="1"/>
    </xf>
    <xf numFmtId="0" fontId="36" fillId="0" borderId="0" xfId="2" applyFont="1" applyAlignment="1">
      <alignment horizontal="left" vertical="center" wrapText="1"/>
    </xf>
    <xf numFmtId="0" fontId="25" fillId="0" borderId="0" xfId="2" applyAlignment="1">
      <alignment horizontal="left" vertical="center" wrapText="1"/>
    </xf>
    <xf numFmtId="0" fontId="36" fillId="0" borderId="0" xfId="2" quotePrefix="1" applyFont="1" applyAlignment="1">
      <alignment horizontal="left" vertical="center" textRotation="180"/>
    </xf>
    <xf numFmtId="0" fontId="30" fillId="0" borderId="8" xfId="2" applyFont="1" applyBorder="1" applyAlignment="1">
      <alignment horizontal="distributed" vertical="center"/>
    </xf>
    <xf numFmtId="0" fontId="30" fillId="0" borderId="44" xfId="2" applyFont="1" applyBorder="1" applyAlignment="1">
      <alignment horizontal="center" vertical="center"/>
    </xf>
    <xf numFmtId="0" fontId="30" fillId="0" borderId="21" xfId="2" applyFont="1" applyBorder="1" applyAlignment="1">
      <alignment horizontal="center" vertical="center"/>
    </xf>
    <xf numFmtId="184" fontId="29" fillId="6" borderId="114" xfId="2" applyNumberFormat="1" applyFont="1" applyFill="1" applyBorder="1" applyAlignment="1">
      <alignment horizontal="right" vertical="center" wrapText="1"/>
    </xf>
    <xf numFmtId="184" fontId="29" fillId="6" borderId="113" xfId="2" applyNumberFormat="1" applyFont="1" applyFill="1" applyBorder="1" applyAlignment="1">
      <alignment horizontal="right" vertical="center" wrapText="1"/>
    </xf>
    <xf numFmtId="184" fontId="29" fillId="6" borderId="115" xfId="2" applyNumberFormat="1" applyFont="1" applyFill="1" applyBorder="1" applyAlignment="1">
      <alignment horizontal="right" vertical="center" wrapText="1"/>
    </xf>
    <xf numFmtId="49" fontId="27" fillId="0" borderId="123" xfId="2" applyNumberFormat="1" applyFont="1" applyBorder="1" applyAlignment="1">
      <alignment horizontal="right" vertical="center" wrapText="1"/>
    </xf>
    <xf numFmtId="0" fontId="25" fillId="0" borderId="123" xfId="2" applyBorder="1" applyAlignment="1">
      <alignment horizontal="right" vertical="center" wrapText="1"/>
    </xf>
    <xf numFmtId="0" fontId="25" fillId="0" borderId="122" xfId="2" applyBorder="1" applyAlignment="1">
      <alignment horizontal="right" vertical="center" wrapText="1"/>
    </xf>
    <xf numFmtId="49" fontId="27" fillId="0" borderId="124" xfId="2" applyNumberFormat="1" applyFont="1" applyBorder="1" applyAlignment="1">
      <alignment horizontal="right" vertical="center" wrapText="1"/>
    </xf>
    <xf numFmtId="184" fontId="29" fillId="0" borderId="120" xfId="2" applyNumberFormat="1" applyFont="1" applyBorder="1" applyAlignment="1">
      <alignment horizontal="right" vertical="center" wrapText="1"/>
    </xf>
    <xf numFmtId="0" fontId="25" fillId="0" borderId="120" xfId="2" applyBorder="1" applyAlignment="1">
      <alignment horizontal="right" vertical="center" wrapText="1"/>
    </xf>
    <xf numFmtId="0" fontId="25" fillId="0" borderId="119" xfId="2" applyBorder="1" applyAlignment="1">
      <alignment horizontal="right" vertical="center" wrapText="1"/>
    </xf>
    <xf numFmtId="185" fontId="28" fillId="0" borderId="117" xfId="2" applyNumberFormat="1" applyFont="1" applyBorder="1" applyAlignment="1">
      <alignment horizontal="right" vertical="center" wrapText="1"/>
    </xf>
    <xf numFmtId="0" fontId="25" fillId="0" borderId="117" xfId="2" applyBorder="1" applyAlignment="1">
      <alignment horizontal="right" vertical="center" wrapText="1"/>
    </xf>
    <xf numFmtId="0" fontId="25" fillId="0" borderId="116" xfId="2" applyBorder="1" applyAlignment="1">
      <alignment horizontal="right" vertical="center" wrapText="1"/>
    </xf>
    <xf numFmtId="0" fontId="28" fillId="0" borderId="0" xfId="2" applyFont="1" applyBorder="1" applyAlignment="1">
      <alignment horizontal="left"/>
    </xf>
    <xf numFmtId="0" fontId="28" fillId="0" borderId="0" xfId="2" applyFont="1" applyAlignment="1">
      <alignment horizontal="left" vertical="center" wrapText="1"/>
    </xf>
    <xf numFmtId="0" fontId="26" fillId="0" borderId="0" xfId="2" applyFont="1" applyAlignment="1">
      <alignment horizontal="left" wrapText="1"/>
    </xf>
    <xf numFmtId="0" fontId="28" fillId="0" borderId="0" xfId="2" applyFont="1" applyBorder="1" applyAlignment="1">
      <alignment horizontal="left" vertical="center"/>
    </xf>
    <xf numFmtId="0" fontId="36" fillId="0" borderId="32" xfId="2" applyFont="1" applyBorder="1" applyAlignment="1">
      <alignment vertical="center" wrapText="1"/>
    </xf>
    <xf numFmtId="0" fontId="36" fillId="0" borderId="33" xfId="2" applyFont="1" applyBorder="1" applyAlignment="1">
      <alignment vertical="center" wrapText="1"/>
    </xf>
    <xf numFmtId="0" fontId="36" fillId="0" borderId="43" xfId="2" applyFont="1" applyBorder="1" applyAlignment="1">
      <alignment vertical="center" wrapText="1"/>
    </xf>
    <xf numFmtId="0" fontId="36" fillId="0" borderId="23" xfId="2" applyFont="1" applyBorder="1" applyAlignment="1">
      <alignment vertical="center" wrapText="1"/>
    </xf>
    <xf numFmtId="0" fontId="36" fillId="0" borderId="27" xfId="2" applyFont="1" applyBorder="1" applyAlignment="1">
      <alignment vertical="center" wrapText="1"/>
    </xf>
    <xf numFmtId="0" fontId="36" fillId="0" borderId="22" xfId="2" applyFont="1" applyBorder="1" applyAlignment="1">
      <alignment vertical="center" wrapText="1"/>
    </xf>
    <xf numFmtId="0" fontId="25" fillId="0" borderId="44" xfId="2" applyBorder="1"/>
    <xf numFmtId="0" fontId="25" fillId="0" borderId="21" xfId="2" applyBorder="1"/>
    <xf numFmtId="185" fontId="28" fillId="0" borderId="118" xfId="2" applyNumberFormat="1" applyFont="1" applyBorder="1" applyAlignment="1">
      <alignment horizontal="right" vertical="center" wrapText="1"/>
    </xf>
    <xf numFmtId="0" fontId="28" fillId="0" borderId="33" xfId="2" applyFont="1" applyBorder="1" applyAlignment="1">
      <alignment horizontal="left"/>
    </xf>
    <xf numFmtId="0" fontId="29" fillId="0" borderId="11" xfId="2" applyFont="1" applyBorder="1" applyAlignment="1">
      <alignment horizontal="left" vertical="center" wrapText="1"/>
    </xf>
    <xf numFmtId="0" fontId="29" fillId="0" borderId="24" xfId="2" applyFont="1" applyBorder="1" applyAlignment="1">
      <alignment horizontal="left" vertical="center" wrapText="1"/>
    </xf>
    <xf numFmtId="0" fontId="29" fillId="0" borderId="25" xfId="2" applyFont="1" applyBorder="1" applyAlignment="1">
      <alignment horizontal="left" vertical="center" wrapText="1"/>
    </xf>
    <xf numFmtId="186" fontId="29" fillId="6" borderId="127" xfId="2" applyNumberFormat="1" applyFont="1" applyFill="1" applyBorder="1" applyAlignment="1">
      <alignment horizontal="right" vertical="center" wrapText="1"/>
    </xf>
    <xf numFmtId="186" fontId="29" fillId="6" borderId="52" xfId="2" applyNumberFormat="1" applyFont="1" applyFill="1" applyBorder="1" applyAlignment="1">
      <alignment horizontal="right" vertical="center" wrapText="1"/>
    </xf>
    <xf numFmtId="186" fontId="29" fillId="6" borderId="53" xfId="2" applyNumberFormat="1" applyFont="1" applyFill="1" applyBorder="1" applyAlignment="1">
      <alignment horizontal="right" vertical="center" wrapText="1"/>
    </xf>
    <xf numFmtId="0" fontId="28" fillId="0" borderId="0" xfId="2" applyFont="1" applyBorder="1" applyAlignment="1">
      <alignment horizontal="left" vertical="center" wrapText="1"/>
    </xf>
    <xf numFmtId="0" fontId="29" fillId="0" borderId="94" xfId="2" applyFont="1" applyBorder="1" applyAlignment="1">
      <alignment horizontal="left" vertical="center" wrapText="1"/>
    </xf>
    <xf numFmtId="0" fontId="29" fillId="0" borderId="91" xfId="2" applyFont="1" applyBorder="1" applyAlignment="1">
      <alignment horizontal="left" vertical="center" wrapText="1"/>
    </xf>
    <xf numFmtId="0" fontId="29" fillId="0" borderId="90" xfId="2" applyFont="1" applyBorder="1" applyAlignment="1">
      <alignment horizontal="left" vertical="center" wrapText="1"/>
    </xf>
    <xf numFmtId="0" fontId="35" fillId="0" borderId="0" xfId="2" applyFont="1" applyAlignment="1">
      <alignment vertical="center" wrapText="1"/>
    </xf>
    <xf numFmtId="0" fontId="25" fillId="0" borderId="0" xfId="2" applyAlignment="1">
      <alignment wrapText="1"/>
    </xf>
    <xf numFmtId="0" fontId="28" fillId="0" borderId="99" xfId="2" applyFont="1" applyBorder="1" applyAlignment="1">
      <alignment horizontal="center" vertical="center" wrapText="1"/>
    </xf>
    <xf numFmtId="0" fontId="28" fillId="0" borderId="96" xfId="2" applyFont="1" applyBorder="1" applyAlignment="1">
      <alignment horizontal="center" vertical="center" wrapText="1"/>
    </xf>
    <xf numFmtId="0" fontId="29" fillId="0" borderId="103" xfId="2" applyFont="1" applyBorder="1" applyAlignment="1">
      <alignment horizontal="center" vertical="center" wrapText="1"/>
    </xf>
    <xf numFmtId="0" fontId="29" fillId="0" borderId="101" xfId="2" applyFont="1" applyBorder="1" applyAlignment="1">
      <alignment horizontal="center" vertical="center" wrapText="1"/>
    </xf>
    <xf numFmtId="0" fontId="29" fillId="0" borderId="126" xfId="2" applyFont="1" applyBorder="1" applyAlignment="1">
      <alignment horizontal="center" vertical="center" wrapText="1"/>
    </xf>
    <xf numFmtId="0" fontId="29" fillId="0" borderId="125" xfId="2" applyFont="1" applyBorder="1" applyAlignment="1">
      <alignment horizontal="center" vertical="center" wrapText="1"/>
    </xf>
    <xf numFmtId="184" fontId="29" fillId="0" borderId="121" xfId="2" applyNumberFormat="1" applyFont="1" applyBorder="1" applyAlignment="1">
      <alignment horizontal="right" vertical="center" wrapText="1"/>
    </xf>
    <xf numFmtId="186" fontId="29" fillId="6" borderId="28" xfId="2" applyNumberFormat="1" applyFont="1" applyFill="1" applyBorder="1" applyAlignment="1">
      <alignment horizontal="right" vertical="center" wrapText="1"/>
    </xf>
    <xf numFmtId="0" fontId="29" fillId="0" borderId="11" xfId="2" applyFont="1" applyBorder="1" applyAlignment="1">
      <alignment horizontal="left" vertical="center" shrinkToFit="1"/>
    </xf>
    <xf numFmtId="0" fontId="29" fillId="0" borderId="24" xfId="2" applyFont="1" applyBorder="1" applyAlignment="1">
      <alignment horizontal="left" vertical="center" shrinkToFit="1"/>
    </xf>
    <xf numFmtId="0" fontId="29" fillId="0" borderId="10" xfId="2" applyFont="1" applyBorder="1" applyAlignment="1">
      <alignment horizontal="left" vertical="center" shrinkToFit="1"/>
    </xf>
    <xf numFmtId="0" fontId="29" fillId="0" borderId="94" xfId="2" applyFont="1" applyBorder="1" applyAlignment="1">
      <alignment horizontal="left" vertical="center" shrinkToFit="1"/>
    </xf>
    <xf numFmtId="0" fontId="25" fillId="0" borderId="91" xfId="2" applyBorder="1" applyAlignment="1">
      <alignment horizontal="left" vertical="center" shrinkToFit="1"/>
    </xf>
    <xf numFmtId="0" fontId="25" fillId="0" borderId="90" xfId="2" applyBorder="1" applyAlignment="1">
      <alignment horizontal="left" vertical="center" shrinkToFit="1"/>
    </xf>
    <xf numFmtId="0" fontId="25" fillId="0" borderId="125" xfId="2" applyBorder="1" applyAlignment="1">
      <alignment horizontal="center" vertical="center" wrapText="1"/>
    </xf>
    <xf numFmtId="0" fontId="25" fillId="0" borderId="96" xfId="2" applyBorder="1" applyAlignment="1">
      <alignment horizontal="center" vertical="center" wrapText="1"/>
    </xf>
    <xf numFmtId="0" fontId="25" fillId="0" borderId="101" xfId="2" applyBorder="1" applyAlignment="1">
      <alignment horizontal="center" vertical="center" wrapText="1"/>
    </xf>
    <xf numFmtId="184" fontId="29" fillId="0" borderId="88" xfId="2" applyNumberFormat="1" applyFont="1" applyBorder="1" applyAlignment="1">
      <alignment horizontal="right" vertical="center"/>
    </xf>
    <xf numFmtId="184" fontId="29" fillId="0" borderId="24" xfId="2" applyNumberFormat="1" applyFont="1" applyBorder="1" applyAlignment="1">
      <alignment horizontal="right" vertical="center"/>
    </xf>
    <xf numFmtId="184" fontId="29" fillId="0" borderId="89" xfId="2" applyNumberFormat="1" applyFont="1" applyBorder="1" applyAlignment="1">
      <alignment horizontal="right" vertical="center"/>
    </xf>
    <xf numFmtId="0" fontId="29" fillId="0" borderId="11" xfId="2" applyFont="1" applyBorder="1" applyAlignment="1">
      <alignment horizontal="center" vertical="center"/>
    </xf>
    <xf numFmtId="0" fontId="29" fillId="0" borderId="24" xfId="2" applyFont="1" applyBorder="1" applyAlignment="1">
      <alignment horizontal="center" vertical="center"/>
    </xf>
    <xf numFmtId="0" fontId="29" fillId="0" borderId="10" xfId="2" applyFont="1" applyBorder="1" applyAlignment="1">
      <alignment horizontal="center" vertical="center"/>
    </xf>
    <xf numFmtId="184" fontId="29" fillId="0" borderId="23" xfId="2" applyNumberFormat="1" applyFont="1" applyBorder="1" applyAlignment="1">
      <alignment horizontal="right" vertical="center"/>
    </xf>
    <xf numFmtId="184" fontId="29" fillId="0" borderId="27" xfId="2" applyNumberFormat="1" applyFont="1" applyBorder="1" applyAlignment="1">
      <alignment horizontal="right" vertical="center"/>
    </xf>
    <xf numFmtId="184" fontId="29" fillId="0" borderId="22" xfId="2" applyNumberFormat="1" applyFont="1" applyBorder="1" applyAlignment="1">
      <alignment horizontal="right" vertical="center"/>
    </xf>
    <xf numFmtId="0" fontId="30" fillId="0" borderId="11" xfId="2" applyFont="1" applyBorder="1" applyAlignment="1">
      <alignment horizontal="center" vertical="center" wrapText="1"/>
    </xf>
    <xf numFmtId="0" fontId="30" fillId="0" borderId="24" xfId="2" applyFont="1" applyBorder="1" applyAlignment="1">
      <alignment horizontal="center" vertical="center" wrapText="1"/>
    </xf>
    <xf numFmtId="0" fontId="30" fillId="0" borderId="130" xfId="2" applyFont="1" applyBorder="1" applyAlignment="1">
      <alignment horizontal="center" vertical="center" wrapText="1"/>
    </xf>
    <xf numFmtId="184" fontId="29" fillId="6" borderId="23" xfId="2" applyNumberFormat="1" applyFont="1" applyFill="1" applyBorder="1" applyAlignment="1">
      <alignment horizontal="right" vertical="center" wrapText="1"/>
    </xf>
    <xf numFmtId="184" fontId="29" fillId="6" borderId="27" xfId="2" applyNumberFormat="1" applyFont="1" applyFill="1" applyBorder="1" applyAlignment="1">
      <alignment horizontal="right" vertical="center" wrapText="1"/>
    </xf>
    <xf numFmtId="0" fontId="27" fillId="0" borderId="129" xfId="2" applyFont="1" applyBorder="1" applyAlignment="1">
      <alignment horizontal="left" vertical="center" wrapText="1"/>
    </xf>
    <xf numFmtId="0" fontId="27" fillId="0" borderId="24" xfId="2" applyFont="1" applyBorder="1" applyAlignment="1">
      <alignment horizontal="left" vertical="center" wrapText="1"/>
    </xf>
    <xf numFmtId="0" fontId="27" fillId="0" borderId="89" xfId="2" applyFont="1" applyBorder="1" applyAlignment="1">
      <alignment horizontal="left" vertical="center" wrapText="1"/>
    </xf>
    <xf numFmtId="184" fontId="29" fillId="6" borderId="129" xfId="2" applyNumberFormat="1" applyFont="1" applyFill="1" applyBorder="1" applyAlignment="1">
      <alignment horizontal="right" vertical="center" wrapText="1"/>
    </xf>
    <xf numFmtId="184" fontId="29" fillId="6" borderId="24" xfId="2" applyNumberFormat="1" applyFont="1" applyFill="1" applyBorder="1" applyAlignment="1">
      <alignment horizontal="right" vertical="center" wrapText="1"/>
    </xf>
    <xf numFmtId="184" fontId="29" fillId="6" borderId="89" xfId="2" applyNumberFormat="1" applyFont="1" applyFill="1" applyBorder="1" applyAlignment="1">
      <alignment horizontal="right" vertical="center" wrapText="1"/>
    </xf>
    <xf numFmtId="0" fontId="27" fillId="0" borderId="88" xfId="2" applyFont="1" applyBorder="1" applyAlignment="1">
      <alignment horizontal="left" vertical="center" wrapText="1"/>
    </xf>
    <xf numFmtId="184" fontId="29" fillId="6" borderId="128" xfId="2" applyNumberFormat="1" applyFont="1" applyFill="1" applyBorder="1" applyAlignment="1">
      <alignment horizontal="right" vertical="center" wrapText="1"/>
    </xf>
    <xf numFmtId="0" fontId="29" fillId="0" borderId="88" xfId="2" applyFont="1" applyBorder="1" applyAlignment="1">
      <alignment horizontal="left" vertical="center" wrapText="1"/>
    </xf>
    <xf numFmtId="0" fontId="27" fillId="0" borderId="88" xfId="2" applyFont="1" applyBorder="1" applyAlignment="1">
      <alignment horizontal="center" vertical="center" wrapText="1"/>
    </xf>
    <xf numFmtId="0" fontId="27" fillId="0" borderId="24" xfId="2" applyFont="1" applyBorder="1" applyAlignment="1">
      <alignment horizontal="center" vertical="center" wrapText="1"/>
    </xf>
    <xf numFmtId="0" fontId="27" fillId="0" borderId="10" xfId="2" applyFont="1" applyBorder="1" applyAlignment="1">
      <alignment horizontal="center" vertical="center" wrapText="1"/>
    </xf>
    <xf numFmtId="184" fontId="29" fillId="6" borderId="22" xfId="2" applyNumberFormat="1" applyFont="1" applyFill="1" applyBorder="1" applyAlignment="1">
      <alignment horizontal="right" vertical="center" wrapText="1"/>
    </xf>
    <xf numFmtId="0" fontId="29" fillId="0" borderId="11" xfId="2" applyFont="1" applyBorder="1" applyAlignment="1">
      <alignment horizontal="center" vertical="center" wrapText="1"/>
    </xf>
    <xf numFmtId="0" fontId="29" fillId="0" borderId="24"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88" xfId="2" applyFont="1" applyBorder="1" applyAlignment="1">
      <alignment horizontal="center" vertical="center"/>
    </xf>
    <xf numFmtId="0" fontId="29" fillId="0" borderId="89" xfId="2" applyFont="1" applyBorder="1" applyAlignment="1">
      <alignment horizontal="center" vertical="center"/>
    </xf>
    <xf numFmtId="176" fontId="29" fillId="6" borderId="11" xfId="2" applyNumberFormat="1" applyFont="1" applyFill="1" applyBorder="1" applyAlignment="1">
      <alignment horizontal="center" vertical="center"/>
    </xf>
    <xf numFmtId="176" fontId="29" fillId="6" borderId="24" xfId="2" applyNumberFormat="1" applyFont="1" applyFill="1" applyBorder="1" applyAlignment="1">
      <alignment horizontal="center" vertical="center"/>
    </xf>
    <xf numFmtId="176" fontId="29" fillId="6" borderId="10" xfId="2" applyNumberFormat="1" applyFont="1" applyFill="1" applyBorder="1" applyAlignment="1">
      <alignment horizontal="center" vertical="center"/>
    </xf>
    <xf numFmtId="184" fontId="29" fillId="6" borderId="11" xfId="2" applyNumberFormat="1" applyFont="1" applyFill="1" applyBorder="1" applyAlignment="1">
      <alignment horizontal="right" vertical="center" wrapText="1"/>
    </xf>
    <xf numFmtId="184" fontId="29" fillId="6" borderId="10" xfId="2" applyNumberFormat="1" applyFont="1" applyFill="1" applyBorder="1" applyAlignment="1">
      <alignment horizontal="right" vertical="center" wrapText="1"/>
    </xf>
    <xf numFmtId="184" fontId="29" fillId="6" borderId="133" xfId="2" applyNumberFormat="1" applyFont="1" applyFill="1" applyBorder="1" applyAlignment="1">
      <alignment horizontal="right" vertical="center" wrapText="1"/>
    </xf>
    <xf numFmtId="184" fontId="29" fillId="6" borderId="132" xfId="2" applyNumberFormat="1" applyFont="1" applyFill="1" applyBorder="1" applyAlignment="1">
      <alignment horizontal="right" vertical="center" wrapText="1"/>
    </xf>
    <xf numFmtId="0" fontId="27" fillId="0" borderId="88" xfId="2" applyFont="1" applyBorder="1" applyAlignment="1">
      <alignment horizontal="center" vertical="center"/>
    </xf>
    <xf numFmtId="0" fontId="27" fillId="0" borderId="24" xfId="2" applyFont="1" applyBorder="1" applyAlignment="1">
      <alignment horizontal="center" vertical="center"/>
    </xf>
    <xf numFmtId="0" fontId="27" fillId="0" borderId="89" xfId="2" applyFont="1" applyBorder="1" applyAlignment="1">
      <alignment horizontal="center" vertical="center"/>
    </xf>
    <xf numFmtId="0" fontId="27" fillId="0" borderId="10" xfId="2" applyFont="1" applyBorder="1" applyAlignment="1">
      <alignment horizontal="center" vertical="center"/>
    </xf>
    <xf numFmtId="0" fontId="27" fillId="0" borderId="11" xfId="2" applyFont="1" applyBorder="1" applyAlignment="1">
      <alignment horizontal="center" vertical="center"/>
    </xf>
    <xf numFmtId="0" fontId="29" fillId="0" borderId="89" xfId="2" applyFont="1" applyBorder="1" applyAlignment="1">
      <alignment horizontal="center" vertical="center" wrapText="1"/>
    </xf>
    <xf numFmtId="0" fontId="29" fillId="0" borderId="88" xfId="2" applyFont="1" applyBorder="1" applyAlignment="1">
      <alignment horizontal="center" vertical="center" wrapText="1"/>
    </xf>
    <xf numFmtId="184" fontId="29" fillId="6" borderId="131" xfId="2" applyNumberFormat="1" applyFont="1" applyFill="1" applyBorder="1" applyAlignment="1">
      <alignment horizontal="right" vertical="center" wrapText="1"/>
    </xf>
    <xf numFmtId="0" fontId="28" fillId="0" borderId="24" xfId="2" applyFont="1" applyBorder="1" applyAlignment="1">
      <alignment horizontal="center" vertical="center" wrapText="1"/>
    </xf>
    <xf numFmtId="0" fontId="28" fillId="0" borderId="10" xfId="2" applyFont="1" applyBorder="1" applyAlignment="1">
      <alignment horizontal="center" vertical="center" wrapText="1"/>
    </xf>
    <xf numFmtId="0" fontId="28" fillId="0" borderId="11" xfId="2" applyFont="1" applyBorder="1" applyAlignment="1">
      <alignment vertical="center" wrapText="1"/>
    </xf>
    <xf numFmtId="0" fontId="25" fillId="0" borderId="24" xfId="2" applyBorder="1" applyAlignment="1">
      <alignment wrapText="1"/>
    </xf>
    <xf numFmtId="0" fontId="25" fillId="0" borderId="24" xfId="2" applyBorder="1" applyAlignment="1"/>
    <xf numFmtId="0" fontId="25" fillId="0" borderId="10" xfId="2" applyBorder="1" applyAlignment="1"/>
    <xf numFmtId="0" fontId="30" fillId="0" borderId="33" xfId="2" applyFont="1" applyBorder="1" applyAlignment="1">
      <alignment horizontal="left" wrapText="1"/>
    </xf>
    <xf numFmtId="0" fontId="30" fillId="0" borderId="33" xfId="2" applyFont="1" applyBorder="1" applyAlignment="1">
      <alignment horizontal="left"/>
    </xf>
    <xf numFmtId="0" fontId="25" fillId="0" borderId="11" xfId="2" applyBorder="1" applyAlignment="1">
      <alignment horizontal="right" vertical="center"/>
    </xf>
    <xf numFmtId="0" fontId="25" fillId="0" borderId="24" xfId="2" applyBorder="1" applyAlignment="1">
      <alignment horizontal="right" vertical="center"/>
    </xf>
    <xf numFmtId="0" fontId="25" fillId="0" borderId="10" xfId="2" applyBorder="1" applyAlignment="1">
      <alignment horizontal="right" vertical="center"/>
    </xf>
    <xf numFmtId="0" fontId="29" fillId="0" borderId="11" xfId="2" applyFont="1" applyBorder="1" applyAlignment="1">
      <alignment horizontal="center" vertical="center" shrinkToFit="1"/>
    </xf>
    <xf numFmtId="0" fontId="29" fillId="0" borderId="24" xfId="2" applyFont="1" applyBorder="1" applyAlignment="1">
      <alignment horizontal="center" vertical="center" shrinkToFit="1"/>
    </xf>
    <xf numFmtId="0" fontId="29" fillId="0" borderId="10" xfId="2" applyFont="1" applyBorder="1" applyAlignment="1">
      <alignment horizontal="center" vertical="center" shrinkToFit="1"/>
    </xf>
    <xf numFmtId="0" fontId="30" fillId="0" borderId="10" xfId="2" applyFont="1" applyBorder="1" applyAlignment="1">
      <alignment horizontal="center" vertical="center" wrapText="1"/>
    </xf>
    <xf numFmtId="0" fontId="25" fillId="0" borderId="11" xfId="2" applyBorder="1" applyAlignment="1">
      <alignment horizontal="center" vertical="center"/>
    </xf>
    <xf numFmtId="0" fontId="25" fillId="0" borderId="24" xfId="2" applyBorder="1" applyAlignment="1">
      <alignment horizontal="center" vertical="center"/>
    </xf>
    <xf numFmtId="0" fontId="25" fillId="0" borderId="10" xfId="2" applyBorder="1" applyAlignment="1">
      <alignment horizontal="center" vertical="center"/>
    </xf>
    <xf numFmtId="0" fontId="27" fillId="0" borderId="11" xfId="2" applyFont="1" applyBorder="1" applyAlignment="1">
      <alignment horizontal="left" vertical="center" wrapText="1"/>
    </xf>
    <xf numFmtId="0" fontId="27" fillId="0" borderId="10" xfId="2" applyFont="1" applyBorder="1" applyAlignment="1">
      <alignment horizontal="left" vertical="center" wrapText="1"/>
    </xf>
    <xf numFmtId="0" fontId="25" fillId="0" borderId="86" xfId="2" applyBorder="1" applyAlignment="1">
      <alignment horizontal="left" vertical="center" wrapText="1"/>
    </xf>
    <xf numFmtId="0" fontId="25" fillId="0" borderId="54" xfId="2" applyBorder="1" applyAlignment="1">
      <alignment horizontal="left" vertical="center" wrapText="1"/>
    </xf>
    <xf numFmtId="0" fontId="25" fillId="0" borderId="105" xfId="2" applyBorder="1" applyAlignment="1">
      <alignment horizontal="left" vertical="center" wrapText="1"/>
    </xf>
    <xf numFmtId="0" fontId="25" fillId="0" borderId="86" xfId="2" applyBorder="1" applyAlignment="1">
      <alignment horizontal="left" vertical="center" shrinkToFit="1"/>
    </xf>
    <xf numFmtId="0" fontId="25" fillId="0" borderId="54" xfId="2" applyBorder="1" applyAlignment="1">
      <alignment horizontal="left" vertical="center" shrinkToFit="1"/>
    </xf>
    <xf numFmtId="0" fontId="25" fillId="0" borderId="105" xfId="2" applyBorder="1" applyAlignment="1">
      <alignment horizontal="left" vertical="center" shrinkToFit="1"/>
    </xf>
    <xf numFmtId="183" fontId="25" fillId="0" borderId="112" xfId="2" applyNumberFormat="1" applyBorder="1" applyAlignment="1">
      <alignment horizontal="center" vertical="center" shrinkToFit="1"/>
    </xf>
    <xf numFmtId="183" fontId="25" fillId="0" borderId="111" xfId="2" applyNumberFormat="1" applyBorder="1" applyAlignment="1">
      <alignment horizontal="center" vertical="center" shrinkToFit="1"/>
    </xf>
    <xf numFmtId="183" fontId="25" fillId="0" borderId="110" xfId="2" applyNumberFormat="1" applyBorder="1" applyAlignment="1">
      <alignment horizontal="center" vertical="center" shrinkToFit="1"/>
    </xf>
    <xf numFmtId="0" fontId="28" fillId="0" borderId="86" xfId="2" applyFont="1" applyBorder="1" applyAlignment="1">
      <alignment horizontal="center" vertical="center" shrinkToFit="1"/>
    </xf>
    <xf numFmtId="0" fontId="28" fillId="0" borderId="105" xfId="2" applyFont="1" applyBorder="1" applyAlignment="1">
      <alignment horizontal="center" vertical="center" shrinkToFit="1"/>
    </xf>
    <xf numFmtId="183" fontId="25" fillId="0" borderId="86" xfId="2" applyNumberFormat="1" applyBorder="1" applyAlignment="1">
      <alignment horizontal="center" vertical="center" shrinkToFit="1"/>
    </xf>
    <xf numFmtId="183" fontId="25" fillId="0" borderId="54" xfId="2" applyNumberFormat="1" applyBorder="1" applyAlignment="1">
      <alignment horizontal="center" vertical="center" shrinkToFit="1"/>
    </xf>
    <xf numFmtId="183" fontId="25" fillId="0" borderId="105" xfId="2" applyNumberFormat="1" applyBorder="1" applyAlignment="1">
      <alignment horizontal="center" vertical="center" shrinkToFit="1"/>
    </xf>
    <xf numFmtId="0" fontId="25" fillId="0" borderId="112" xfId="2" applyBorder="1" applyAlignment="1">
      <alignment horizontal="left" vertical="center" wrapText="1"/>
    </xf>
    <xf numFmtId="0" fontId="25" fillId="0" borderId="111" xfId="2" applyBorder="1" applyAlignment="1">
      <alignment horizontal="left" vertical="center" wrapText="1"/>
    </xf>
    <xf numFmtId="0" fontId="25" fillId="0" borderId="110" xfId="2" applyBorder="1" applyAlignment="1">
      <alignment horizontal="left" vertical="center" wrapText="1"/>
    </xf>
    <xf numFmtId="0" fontId="25" fillId="0" borderId="47" xfId="2" applyBorder="1" applyAlignment="1">
      <alignment horizontal="left" vertical="center" shrinkToFit="1"/>
    </xf>
    <xf numFmtId="0" fontId="25" fillId="0" borderId="48" xfId="2" applyBorder="1" applyAlignment="1">
      <alignment horizontal="left" vertical="center" shrinkToFit="1"/>
    </xf>
    <xf numFmtId="0" fontId="25" fillId="0" borderId="106" xfId="2" applyBorder="1" applyAlignment="1">
      <alignment horizontal="left" vertical="center" shrinkToFit="1"/>
    </xf>
    <xf numFmtId="0" fontId="28" fillId="0" borderId="47" xfId="2" applyFont="1" applyBorder="1" applyAlignment="1">
      <alignment horizontal="center" vertical="center" shrinkToFit="1"/>
    </xf>
    <xf numFmtId="0" fontId="28" fillId="0" borderId="106" xfId="2" applyFont="1" applyBorder="1" applyAlignment="1">
      <alignment horizontal="center" vertical="center" shrinkToFit="1"/>
    </xf>
    <xf numFmtId="183" fontId="25" fillId="0" borderId="47" xfId="2" applyNumberFormat="1" applyBorder="1" applyAlignment="1">
      <alignment horizontal="center" vertical="center" shrinkToFit="1"/>
    </xf>
    <xf numFmtId="183" fontId="25" fillId="0" borderId="48" xfId="2" applyNumberFormat="1" applyBorder="1" applyAlignment="1">
      <alignment horizontal="center" vertical="center" shrinkToFit="1"/>
    </xf>
    <xf numFmtId="183" fontId="25" fillId="0" borderId="106" xfId="2" applyNumberFormat="1" applyBorder="1" applyAlignment="1">
      <alignment horizontal="center" vertical="center" shrinkToFit="1"/>
    </xf>
    <xf numFmtId="0" fontId="25" fillId="0" borderId="47" xfId="2" applyBorder="1" applyAlignment="1">
      <alignment horizontal="left" vertical="center" wrapText="1"/>
    </xf>
    <xf numFmtId="0" fontId="25" fillId="0" borderId="48" xfId="2" applyBorder="1" applyAlignment="1">
      <alignment horizontal="left" vertical="center" wrapText="1"/>
    </xf>
    <xf numFmtId="0" fontId="25" fillId="0" borderId="106" xfId="2" applyBorder="1" applyAlignment="1">
      <alignment horizontal="left" vertical="center" wrapText="1"/>
    </xf>
    <xf numFmtId="0" fontId="25" fillId="0" borderId="112" xfId="2" applyBorder="1" applyAlignment="1">
      <alignment horizontal="left" vertical="center" shrinkToFit="1"/>
    </xf>
    <xf numFmtId="0" fontId="25" fillId="0" borderId="111" xfId="2" applyBorder="1" applyAlignment="1">
      <alignment horizontal="left" vertical="center" shrinkToFit="1"/>
    </xf>
    <xf numFmtId="0" fontId="25" fillId="0" borderId="110" xfId="2" applyBorder="1" applyAlignment="1">
      <alignment horizontal="left" vertical="center" shrinkToFit="1"/>
    </xf>
    <xf numFmtId="0" fontId="28" fillId="0" borderId="112" xfId="2" applyFont="1" applyBorder="1" applyAlignment="1">
      <alignment horizontal="center" vertical="center" shrinkToFit="1"/>
    </xf>
    <xf numFmtId="0" fontId="28" fillId="0" borderId="110" xfId="2" applyFont="1" applyBorder="1" applyAlignment="1">
      <alignment horizontal="center" vertical="center" shrinkToFit="1"/>
    </xf>
    <xf numFmtId="0" fontId="29" fillId="0" borderId="99" xfId="2" applyFont="1" applyBorder="1" applyAlignment="1">
      <alignment horizontal="left" vertical="center" wrapText="1"/>
    </xf>
    <xf numFmtId="0" fontId="29" fillId="0" borderId="96" xfId="2" applyFont="1" applyBorder="1" applyAlignment="1">
      <alignment horizontal="left" vertical="center" wrapText="1"/>
    </xf>
    <xf numFmtId="0" fontId="29" fillId="0" borderId="98" xfId="2" applyFont="1" applyBorder="1" applyAlignment="1">
      <alignment horizontal="left" vertical="center" wrapText="1"/>
    </xf>
    <xf numFmtId="181" fontId="27" fillId="0" borderId="97" xfId="2" applyNumberFormat="1" applyFont="1" applyBorder="1" applyAlignment="1">
      <alignment horizontal="right" vertical="center" shrinkToFit="1"/>
    </xf>
    <xf numFmtId="181" fontId="27" fillId="0" borderId="96" xfId="2" applyNumberFormat="1" applyFont="1" applyBorder="1" applyAlignment="1">
      <alignment horizontal="right" vertical="center" shrinkToFit="1"/>
    </xf>
    <xf numFmtId="181" fontId="27" fillId="0" borderId="95" xfId="2" applyNumberFormat="1" applyFont="1" applyBorder="1" applyAlignment="1">
      <alignment horizontal="right" vertical="center" shrinkToFit="1"/>
    </xf>
    <xf numFmtId="0" fontId="29" fillId="0" borderId="0" xfId="2" applyFont="1" applyAlignment="1">
      <alignment horizontal="left" vertical="top" wrapText="1"/>
    </xf>
    <xf numFmtId="0" fontId="29" fillId="0" borderId="88" xfId="2" applyFont="1" applyBorder="1" applyAlignment="1">
      <alignment horizontal="center" vertical="center" shrinkToFit="1"/>
    </xf>
    <xf numFmtId="0" fontId="30" fillId="0" borderId="88" xfId="2" applyFont="1" applyBorder="1" applyAlignment="1">
      <alignment horizontal="center" vertical="center" wrapText="1" shrinkToFit="1"/>
    </xf>
    <xf numFmtId="0" fontId="30" fillId="0" borderId="24" xfId="2" applyFont="1" applyBorder="1" applyAlignment="1">
      <alignment horizontal="center" vertical="center" wrapText="1" shrinkToFit="1"/>
    </xf>
    <xf numFmtId="0" fontId="30" fillId="0" borderId="10" xfId="2" applyFont="1" applyBorder="1" applyAlignment="1">
      <alignment horizontal="center" vertical="center" wrapText="1" shrinkToFit="1"/>
    </xf>
    <xf numFmtId="0" fontId="29" fillId="0" borderId="103" xfId="2" applyFont="1" applyBorder="1" applyAlignment="1">
      <alignment horizontal="left" vertical="center" wrapText="1"/>
    </xf>
    <xf numFmtId="0" fontId="29" fillId="0" borderId="101" xfId="2" applyFont="1" applyBorder="1" applyAlignment="1">
      <alignment horizontal="left" vertical="center" wrapText="1"/>
    </xf>
    <xf numFmtId="0" fontId="29" fillId="0" borderId="104" xfId="2" applyFont="1" applyBorder="1" applyAlignment="1">
      <alignment horizontal="left" vertical="center" wrapText="1"/>
    </xf>
    <xf numFmtId="181" fontId="27" fillId="0" borderId="102" xfId="2" applyNumberFormat="1" applyFont="1" applyBorder="1" applyAlignment="1">
      <alignment horizontal="right" vertical="center" shrinkToFit="1"/>
    </xf>
    <xf numFmtId="181" fontId="27" fillId="0" borderId="101" xfId="2" applyNumberFormat="1" applyFont="1" applyBorder="1" applyAlignment="1">
      <alignment horizontal="right" vertical="center" shrinkToFit="1"/>
    </xf>
    <xf numFmtId="181" fontId="27" fillId="0" borderId="104" xfId="2" applyNumberFormat="1" applyFont="1" applyBorder="1" applyAlignment="1">
      <alignment horizontal="right" vertical="center" shrinkToFit="1"/>
    </xf>
    <xf numFmtId="181" fontId="27" fillId="0" borderId="100" xfId="2" applyNumberFormat="1" applyFont="1" applyBorder="1" applyAlignment="1">
      <alignment horizontal="right" vertical="center" shrinkToFit="1"/>
    </xf>
    <xf numFmtId="0" fontId="29" fillId="0" borderId="89" xfId="2" applyFont="1" applyBorder="1" applyAlignment="1">
      <alignment horizontal="center" vertical="center" shrinkToFit="1"/>
    </xf>
    <xf numFmtId="0" fontId="29" fillId="0" borderId="89" xfId="2" applyFont="1" applyBorder="1" applyAlignment="1">
      <alignment horizontal="left" vertical="center" wrapText="1"/>
    </xf>
    <xf numFmtId="182" fontId="29" fillId="0" borderId="88" xfId="2" applyNumberFormat="1" applyFont="1" applyBorder="1" applyAlignment="1">
      <alignment horizontal="right" vertical="center" shrinkToFit="1"/>
    </xf>
    <xf numFmtId="182" fontId="29" fillId="0" borderId="10" xfId="2" applyNumberFormat="1" applyFont="1" applyBorder="1" applyAlignment="1">
      <alignment horizontal="right" vertical="center" shrinkToFit="1"/>
    </xf>
    <xf numFmtId="0" fontId="29" fillId="0" borderId="11" xfId="2" applyFont="1" applyBorder="1" applyAlignment="1">
      <alignment horizontal="center" vertical="center" wrapText="1" shrinkToFit="1"/>
    </xf>
    <xf numFmtId="0" fontId="29" fillId="0" borderId="24" xfId="2" applyFont="1" applyBorder="1" applyAlignment="1">
      <alignment horizontal="center" vertical="center" wrapText="1" shrinkToFit="1"/>
    </xf>
    <xf numFmtId="0" fontId="29" fillId="0" borderId="89" xfId="2" applyFont="1" applyBorder="1" applyAlignment="1">
      <alignment horizontal="center" vertical="center" wrapText="1" shrinkToFit="1"/>
    </xf>
    <xf numFmtId="0" fontId="33" fillId="0" borderId="11" xfId="2" applyFont="1" applyBorder="1" applyAlignment="1">
      <alignment horizontal="center" vertical="center" shrinkToFit="1"/>
    </xf>
    <xf numFmtId="0" fontId="33" fillId="0" borderId="24" xfId="2" applyFont="1" applyBorder="1" applyAlignment="1">
      <alignment horizontal="center" vertical="center" shrinkToFit="1"/>
    </xf>
    <xf numFmtId="0" fontId="33" fillId="0" borderId="10" xfId="2" applyFont="1" applyBorder="1" applyAlignment="1">
      <alignment horizontal="center" vertical="center" shrinkToFit="1"/>
    </xf>
    <xf numFmtId="0" fontId="27" fillId="0" borderId="11" xfId="2" applyFont="1" applyBorder="1" applyAlignment="1">
      <alignment horizontal="center" vertical="center" wrapText="1"/>
    </xf>
    <xf numFmtId="0" fontId="27" fillId="0" borderId="89" xfId="2" applyFont="1" applyBorder="1" applyAlignment="1">
      <alignment horizontal="center" vertical="center" wrapText="1"/>
    </xf>
    <xf numFmtId="0" fontId="29" fillId="0" borderId="33" xfId="2" applyFont="1" applyBorder="1" applyAlignment="1">
      <alignment horizontal="left" vertical="center" wrapText="1"/>
    </xf>
    <xf numFmtId="0" fontId="25" fillId="0" borderId="33" xfId="2" applyFont="1" applyBorder="1" applyAlignment="1">
      <alignment vertical="center" wrapText="1"/>
    </xf>
    <xf numFmtId="0" fontId="29" fillId="0" borderId="0" xfId="2" applyFont="1" applyBorder="1" applyAlignment="1">
      <alignment horizontal="left" vertical="top" wrapText="1"/>
    </xf>
    <xf numFmtId="0" fontId="30" fillId="0" borderId="102" xfId="2" applyFont="1" applyBorder="1" applyAlignment="1">
      <alignment horizontal="left" vertical="center"/>
    </xf>
    <xf numFmtId="0" fontId="30" fillId="0" borderId="101" xfId="2" applyFont="1" applyBorder="1" applyAlignment="1">
      <alignment horizontal="left" vertical="center"/>
    </xf>
    <xf numFmtId="0" fontId="30" fillId="0" borderId="100" xfId="2" applyFont="1" applyBorder="1" applyAlignment="1">
      <alignment horizontal="left" vertical="center"/>
    </xf>
    <xf numFmtId="0" fontId="30" fillId="0" borderId="97" xfId="2" applyFont="1" applyBorder="1" applyAlignment="1">
      <alignment horizontal="left" vertical="center"/>
    </xf>
    <xf numFmtId="0" fontId="30" fillId="0" borderId="96" xfId="2" applyFont="1" applyBorder="1" applyAlignment="1">
      <alignment horizontal="left" vertical="center"/>
    </xf>
    <xf numFmtId="0" fontId="30" fillId="0" borderId="95" xfId="2" applyFont="1" applyBorder="1" applyAlignment="1">
      <alignment horizontal="left" vertical="center"/>
    </xf>
    <xf numFmtId="0" fontId="30" fillId="0" borderId="92" xfId="2" applyFont="1" applyBorder="1" applyAlignment="1">
      <alignment horizontal="left" vertical="center"/>
    </xf>
    <xf numFmtId="0" fontId="30" fillId="0" borderId="91" xfId="2" applyFont="1" applyBorder="1" applyAlignment="1">
      <alignment horizontal="left" vertical="center"/>
    </xf>
    <xf numFmtId="0" fontId="30" fillId="0" borderId="90" xfId="2" applyFont="1" applyBorder="1" applyAlignment="1">
      <alignment horizontal="left" vertical="center"/>
    </xf>
    <xf numFmtId="0" fontId="30" fillId="0" borderId="94" xfId="2" applyFont="1" applyBorder="1" applyAlignment="1">
      <alignment horizontal="left" vertical="center"/>
    </xf>
    <xf numFmtId="0" fontId="30" fillId="0" borderId="93" xfId="2" applyFont="1" applyBorder="1" applyAlignment="1">
      <alignment horizontal="left" vertical="center"/>
    </xf>
    <xf numFmtId="0" fontId="30" fillId="0" borderId="99" xfId="2" applyFont="1" applyBorder="1" applyAlignment="1">
      <alignment horizontal="left" vertical="center"/>
    </xf>
    <xf numFmtId="0" fontId="30" fillId="0" borderId="98" xfId="2" applyFont="1" applyBorder="1" applyAlignment="1">
      <alignment horizontal="left" vertical="center"/>
    </xf>
    <xf numFmtId="0" fontId="30" fillId="0" borderId="103" xfId="2" applyFont="1" applyBorder="1" applyAlignment="1">
      <alignment horizontal="left" vertical="center"/>
    </xf>
    <xf numFmtId="181" fontId="27" fillId="0" borderId="92" xfId="2" applyNumberFormat="1" applyFont="1" applyBorder="1" applyAlignment="1">
      <alignment horizontal="right" vertical="center" shrinkToFit="1"/>
    </xf>
    <xf numFmtId="181" fontId="27" fillId="0" borderId="91" xfId="2" applyNumberFormat="1" applyFont="1" applyBorder="1" applyAlignment="1">
      <alignment horizontal="right" vertical="center" shrinkToFit="1"/>
    </xf>
    <xf numFmtId="181" fontId="27" fillId="0" borderId="90" xfId="2" applyNumberFormat="1" applyFont="1" applyBorder="1" applyAlignment="1">
      <alignment horizontal="right" vertical="center" shrinkToFit="1"/>
    </xf>
    <xf numFmtId="0" fontId="29" fillId="0" borderId="32" xfId="2" applyFont="1" applyBorder="1" applyAlignment="1">
      <alignment horizontal="left" vertical="center" wrapText="1"/>
    </xf>
    <xf numFmtId="0" fontId="29" fillId="0" borderId="43" xfId="2" applyFont="1" applyBorder="1" applyAlignment="1">
      <alignment horizontal="left" vertical="center" wrapText="1"/>
    </xf>
    <xf numFmtId="0" fontId="29" fillId="0" borderId="93" xfId="2" applyFont="1" applyBorder="1" applyAlignment="1">
      <alignment horizontal="left" vertical="center" wrapText="1"/>
    </xf>
    <xf numFmtId="0" fontId="51" fillId="0" borderId="11" xfId="5" applyFont="1" applyFill="1" applyBorder="1" applyAlignment="1">
      <alignment horizontal="left" vertical="center"/>
    </xf>
    <xf numFmtId="0" fontId="51" fillId="0" borderId="24" xfId="5" applyFont="1" applyFill="1" applyBorder="1" applyAlignment="1">
      <alignment horizontal="left" vertical="center"/>
    </xf>
    <xf numFmtId="0" fontId="51" fillId="0" borderId="10" xfId="5" applyFont="1" applyFill="1" applyBorder="1" applyAlignment="1">
      <alignment horizontal="left" vertical="center"/>
    </xf>
    <xf numFmtId="0" fontId="49" fillId="0" borderId="41" xfId="5" applyFont="1" applyFill="1" applyBorder="1" applyAlignment="1">
      <alignment horizontal="center" vertical="center"/>
    </xf>
    <xf numFmtId="0" fontId="49" fillId="0" borderId="44" xfId="5" applyFont="1" applyFill="1" applyBorder="1" applyAlignment="1">
      <alignment horizontal="left" vertical="top" wrapText="1" shrinkToFit="1"/>
    </xf>
    <xf numFmtId="0" fontId="25" fillId="0" borderId="41" xfId="5" applyFont="1" applyFill="1" applyBorder="1" applyAlignment="1">
      <alignment horizontal="left" vertical="top" wrapText="1"/>
    </xf>
    <xf numFmtId="0" fontId="25" fillId="0" borderId="21" xfId="5" applyFont="1" applyFill="1" applyBorder="1" applyAlignment="1">
      <alignment horizontal="left" vertical="top" wrapText="1"/>
    </xf>
    <xf numFmtId="0" fontId="49" fillId="0" borderId="44" xfId="5" applyFont="1" applyFill="1" applyBorder="1" applyAlignment="1">
      <alignment horizontal="center" vertical="center"/>
    </xf>
    <xf numFmtId="0" fontId="49" fillId="0" borderId="21" xfId="5" applyFont="1" applyFill="1" applyBorder="1" applyAlignment="1">
      <alignment vertical="center"/>
    </xf>
    <xf numFmtId="0" fontId="49" fillId="0" borderId="146" xfId="5" applyFont="1" applyFill="1" applyBorder="1" applyAlignment="1">
      <alignment horizontal="center" vertical="center"/>
    </xf>
    <xf numFmtId="0" fontId="46" fillId="0" borderId="41" xfId="5" applyFill="1" applyBorder="1" applyAlignment="1">
      <alignment horizontal="center" vertical="center"/>
    </xf>
    <xf numFmtId="0" fontId="49" fillId="0" borderId="149" xfId="5" applyFont="1" applyFill="1" applyBorder="1" applyAlignment="1">
      <alignment horizontal="center" vertical="center"/>
    </xf>
    <xf numFmtId="0" fontId="49" fillId="0" borderId="41" xfId="5" applyFont="1" applyFill="1" applyBorder="1" applyAlignment="1">
      <alignment horizontal="left" vertical="top" wrapText="1" shrinkToFit="1"/>
    </xf>
    <xf numFmtId="0" fontId="25" fillId="0" borderId="41" xfId="5" applyFont="1" applyFill="1" applyBorder="1" applyAlignment="1">
      <alignment horizontal="left" vertical="top" wrapText="1" shrinkToFit="1"/>
    </xf>
    <xf numFmtId="0" fontId="25" fillId="0" borderId="21" xfId="5" applyFont="1" applyFill="1" applyBorder="1" applyAlignment="1">
      <alignment horizontal="left" vertical="top" wrapText="1" shrinkToFit="1"/>
    </xf>
    <xf numFmtId="0" fontId="49" fillId="0" borderId="44" xfId="5" applyFont="1" applyFill="1" applyBorder="1" applyAlignment="1">
      <alignment horizontal="left" vertical="top" wrapText="1"/>
    </xf>
    <xf numFmtId="0" fontId="46" fillId="0" borderId="41" xfId="5" applyFill="1" applyBorder="1" applyAlignment="1">
      <alignment horizontal="left" vertical="top" wrapText="1"/>
    </xf>
    <xf numFmtId="0" fontId="46" fillId="0" borderId="21" xfId="5" applyFill="1" applyBorder="1" applyAlignment="1">
      <alignment horizontal="left" vertical="top" wrapText="1"/>
    </xf>
    <xf numFmtId="0" fontId="46" fillId="0" borderId="41" xfId="5" applyFill="1" applyBorder="1" applyAlignment="1">
      <alignment horizontal="left" vertical="top" wrapText="1" shrinkToFit="1"/>
    </xf>
    <xf numFmtId="0" fontId="46" fillId="0" borderId="21" xfId="5" applyFill="1" applyBorder="1" applyAlignment="1">
      <alignment horizontal="left" vertical="top" wrapText="1" shrinkToFit="1"/>
    </xf>
    <xf numFmtId="0" fontId="48" fillId="0" borderId="21" xfId="5" applyFont="1" applyFill="1" applyBorder="1" applyAlignment="1">
      <alignment vertical="center"/>
    </xf>
    <xf numFmtId="0" fontId="49" fillId="0" borderId="21" xfId="5" applyFont="1" applyFill="1" applyBorder="1" applyAlignment="1">
      <alignment horizontal="left" vertical="top" wrapText="1"/>
    </xf>
    <xf numFmtId="0" fontId="49" fillId="0" borderId="21" xfId="5" applyFont="1" applyFill="1" applyBorder="1" applyAlignment="1">
      <alignment horizontal="left" vertical="top" wrapText="1" shrinkToFit="1"/>
    </xf>
    <xf numFmtId="0" fontId="49" fillId="0" borderId="44" xfId="6" applyFont="1" applyFill="1" applyBorder="1" applyAlignment="1">
      <alignment vertical="top" wrapText="1"/>
    </xf>
    <xf numFmtId="0" fontId="25" fillId="0" borderId="41" xfId="5" applyFont="1" applyFill="1" applyBorder="1" applyAlignment="1">
      <alignment vertical="top" wrapText="1"/>
    </xf>
    <xf numFmtId="0" fontId="49" fillId="0" borderId="44" xfId="5" applyFont="1" applyFill="1" applyBorder="1" applyAlignment="1">
      <alignment horizontal="left" vertical="center" wrapText="1"/>
    </xf>
    <xf numFmtId="0" fontId="49" fillId="0" borderId="41" xfId="5" applyFont="1" applyFill="1" applyBorder="1" applyAlignment="1">
      <alignment horizontal="left" vertical="center" wrapText="1"/>
    </xf>
    <xf numFmtId="0" fontId="49" fillId="0" borderId="21" xfId="5" applyFont="1" applyFill="1" applyBorder="1" applyAlignment="1">
      <alignment horizontal="left" vertical="center" wrapText="1"/>
    </xf>
    <xf numFmtId="0" fontId="49" fillId="0" borderId="44" xfId="5" applyFont="1" applyFill="1" applyBorder="1" applyAlignment="1">
      <alignment horizontal="center" vertical="top" wrapText="1" shrinkToFit="1"/>
    </xf>
    <xf numFmtId="0" fontId="49" fillId="0" borderId="21" xfId="5" applyFont="1" applyFill="1" applyBorder="1" applyAlignment="1">
      <alignment horizontal="center" vertical="top" wrapText="1" shrinkToFit="1"/>
    </xf>
    <xf numFmtId="0" fontId="49" fillId="0" borderId="44" xfId="5" applyFont="1" applyFill="1" applyBorder="1" applyAlignment="1">
      <alignment vertical="center"/>
    </xf>
    <xf numFmtId="0" fontId="25" fillId="0" borderId="21" xfId="5" applyFont="1" applyFill="1" applyBorder="1" applyAlignment="1">
      <alignment vertical="top"/>
    </xf>
    <xf numFmtId="0" fontId="56" fillId="0" borderId="11" xfId="5" applyFont="1" applyFill="1" applyBorder="1" applyAlignment="1">
      <alignment horizontal="center" vertical="center"/>
    </xf>
    <xf numFmtId="0" fontId="56" fillId="0" borderId="24" xfId="5" applyFont="1" applyFill="1" applyBorder="1" applyAlignment="1">
      <alignment horizontal="center" vertical="center"/>
    </xf>
    <xf numFmtId="0" fontId="46" fillId="0" borderId="10" xfId="5" applyBorder="1" applyAlignment="1">
      <alignment horizontal="center" vertical="center"/>
    </xf>
    <xf numFmtId="0" fontId="48" fillId="0" borderId="21" xfId="5" applyFont="1" applyFill="1" applyBorder="1" applyAlignment="1">
      <alignment horizontal="left" vertical="top" wrapText="1"/>
    </xf>
    <xf numFmtId="0" fontId="48" fillId="0" borderId="21" xfId="5" applyFont="1" applyFill="1" applyBorder="1" applyAlignment="1">
      <alignment horizontal="left" vertical="center" wrapText="1"/>
    </xf>
    <xf numFmtId="0" fontId="31" fillId="0" borderId="41" xfId="5" applyFont="1" applyFill="1" applyBorder="1" applyAlignment="1">
      <alignment vertical="center"/>
    </xf>
    <xf numFmtId="0" fontId="31" fillId="0" borderId="149" xfId="5" applyFont="1" applyFill="1" applyBorder="1" applyAlignment="1">
      <alignment vertical="center"/>
    </xf>
    <xf numFmtId="0" fontId="51" fillId="0" borderId="23" xfId="5" applyFont="1" applyFill="1" applyBorder="1" applyAlignment="1">
      <alignment horizontal="left" vertical="center"/>
    </xf>
    <xf numFmtId="0" fontId="51" fillId="0" borderId="27" xfId="5" applyFont="1" applyFill="1" applyBorder="1" applyAlignment="1">
      <alignment horizontal="left" vertical="center"/>
    </xf>
    <xf numFmtId="0" fontId="51" fillId="0" borderId="22" xfId="5" applyFont="1" applyFill="1" applyBorder="1" applyAlignment="1">
      <alignment horizontal="left" vertical="center"/>
    </xf>
    <xf numFmtId="0" fontId="57" fillId="0" borderId="0" xfId="5" applyFont="1" applyBorder="1" applyAlignment="1">
      <alignment horizontal="center" vertical="center"/>
    </xf>
    <xf numFmtId="0" fontId="56" fillId="0" borderId="44" xfId="5" applyFont="1" applyFill="1" applyBorder="1" applyAlignment="1">
      <alignment horizontal="center" vertical="center" wrapText="1"/>
    </xf>
    <xf numFmtId="0" fontId="54" fillId="0" borderId="21" xfId="5" applyFont="1" applyFill="1" applyBorder="1" applyAlignment="1">
      <alignment horizontal="center" vertical="center" wrapText="1"/>
    </xf>
    <xf numFmtId="0" fontId="56" fillId="0" borderId="44" xfId="5" applyFont="1" applyFill="1" applyBorder="1" applyAlignment="1">
      <alignment horizontal="center" vertical="center"/>
    </xf>
    <xf numFmtId="0" fontId="54" fillId="0" borderId="21" xfId="5" applyFont="1" applyFill="1" applyBorder="1" applyAlignment="1">
      <alignment horizontal="center" vertical="center"/>
    </xf>
    <xf numFmtId="0" fontId="56" fillId="0" borderId="27" xfId="6" applyFont="1" applyBorder="1" applyAlignment="1">
      <alignment horizontal="left" vertical="center"/>
    </xf>
    <xf numFmtId="0" fontId="49" fillId="0" borderId="41" xfId="5" applyFont="1" applyFill="1" applyBorder="1" applyAlignment="1">
      <alignment horizontal="left" vertical="top" wrapText="1"/>
    </xf>
    <xf numFmtId="0" fontId="49" fillId="0" borderId="0" xfId="5" applyFont="1" applyAlignment="1">
      <alignment vertical="center" wrapText="1"/>
    </xf>
    <xf numFmtId="0" fontId="48" fillId="0" borderId="0" xfId="5" applyFont="1" applyAlignment="1">
      <alignment vertical="center"/>
    </xf>
    <xf numFmtId="0" fontId="39" fillId="0" borderId="44" xfId="3" applyFont="1" applyBorder="1" applyAlignment="1">
      <alignment horizontal="left" vertical="top" shrinkToFit="1"/>
    </xf>
    <xf numFmtId="0" fontId="39" fillId="0" borderId="41" xfId="3" applyFont="1" applyBorder="1" applyAlignment="1">
      <alignment horizontal="left" vertical="top" shrinkToFit="1"/>
    </xf>
    <xf numFmtId="0" fontId="31" fillId="0" borderId="44" xfId="3" applyFont="1" applyBorder="1" applyAlignment="1">
      <alignment horizontal="center" vertical="top" shrinkToFit="1"/>
    </xf>
    <xf numFmtId="0" fontId="31" fillId="0" borderId="41" xfId="3" applyFont="1" applyBorder="1" applyAlignment="1">
      <alignment horizontal="center" vertical="top" shrinkToFit="1"/>
    </xf>
    <xf numFmtId="0" fontId="31" fillId="0" borderId="44" xfId="3" applyFont="1" applyBorder="1" applyAlignment="1">
      <alignment horizontal="left" vertical="top" shrinkToFit="1"/>
    </xf>
    <xf numFmtId="0" fontId="31" fillId="0" borderId="41" xfId="3" applyFont="1" applyBorder="1" applyAlignment="1">
      <alignment horizontal="left" vertical="top" shrinkToFit="1"/>
    </xf>
    <xf numFmtId="0" fontId="31" fillId="0" borderId="21" xfId="3" applyFont="1" applyBorder="1" applyAlignment="1">
      <alignment horizontal="left" vertical="top" shrinkToFit="1"/>
    </xf>
    <xf numFmtId="0" fontId="39" fillId="7" borderId="11" xfId="3" applyFont="1" applyFill="1" applyBorder="1" applyAlignment="1">
      <alignment horizontal="center" vertical="center" wrapText="1"/>
    </xf>
    <xf numFmtId="0" fontId="39" fillId="7" borderId="24" xfId="3" applyFont="1" applyFill="1" applyBorder="1" applyAlignment="1">
      <alignment horizontal="center" vertical="center" wrapText="1"/>
    </xf>
    <xf numFmtId="0" fontId="44" fillId="0" borderId="0" xfId="3" applyFont="1" applyAlignment="1">
      <alignment horizontal="center" vertical="center" wrapText="1"/>
    </xf>
    <xf numFmtId="0" fontId="39" fillId="6" borderId="44" xfId="3" applyFont="1" applyFill="1" applyBorder="1" applyAlignment="1">
      <alignment horizontal="left" vertical="top" wrapText="1"/>
    </xf>
    <xf numFmtId="0" fontId="39" fillId="6" borderId="41" xfId="3" applyFont="1" applyFill="1" applyBorder="1" applyAlignment="1">
      <alignment horizontal="left" vertical="top" wrapText="1"/>
    </xf>
    <xf numFmtId="0" fontId="39" fillId="6" borderId="21" xfId="3" applyFont="1" applyFill="1" applyBorder="1" applyAlignment="1">
      <alignment horizontal="left" vertical="top" wrapText="1"/>
    </xf>
    <xf numFmtId="0" fontId="39" fillId="0" borderId="21" xfId="3" applyFont="1" applyBorder="1" applyAlignment="1">
      <alignment horizontal="left" vertical="top" shrinkToFi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1" fontId="8" fillId="0" borderId="84" xfId="0" applyNumberFormat="1" applyFont="1" applyBorder="1" applyAlignment="1">
      <alignment horizontal="center" vertical="center" wrapText="1"/>
    </xf>
    <xf numFmtId="1" fontId="8" fillId="0" borderId="83"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75" xfId="0" applyNumberFormat="1" applyFont="1" applyBorder="1" applyAlignment="1">
      <alignment horizontal="center" vertical="center" wrapText="1"/>
    </xf>
    <xf numFmtId="180" fontId="8" fillId="0" borderId="64" xfId="0" applyNumberFormat="1" applyFont="1" applyBorder="1" applyAlignment="1">
      <alignment horizontal="center" vertical="center" wrapText="1"/>
    </xf>
    <xf numFmtId="180" fontId="8" fillId="0" borderId="76"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87" xfId="0" applyFont="1" applyFill="1" applyBorder="1" applyAlignment="1" applyProtection="1">
      <alignment horizontal="center" vertical="center" shrinkToFit="1"/>
      <protection locked="0"/>
    </xf>
    <xf numFmtId="0" fontId="8" fillId="5" borderId="70"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1" fontId="8" fillId="0" borderId="81" xfId="0" applyNumberFormat="1" applyFont="1" applyBorder="1" applyAlignment="1">
      <alignment horizontal="center" vertical="center" wrapText="1"/>
    </xf>
    <xf numFmtId="1" fontId="8" fillId="0" borderId="8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3" borderId="8"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69" xfId="0" applyFont="1" applyFill="1" applyBorder="1" applyAlignment="1" applyProtection="1">
      <alignment horizontal="center" vertical="center"/>
      <protection locked="0"/>
    </xf>
    <xf numFmtId="0" fontId="8" fillId="4" borderId="70" xfId="0" applyFont="1" applyFill="1" applyBorder="1" applyAlignment="1" applyProtection="1">
      <alignment horizontal="center" vertical="center"/>
      <protection locked="0"/>
    </xf>
    <xf numFmtId="0" fontId="8" fillId="4" borderId="71" xfId="0" applyFont="1" applyFill="1" applyBorder="1" applyAlignment="1" applyProtection="1">
      <alignment horizontal="center" vertical="center"/>
      <protection locked="0"/>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77" xfId="0" applyNumberFormat="1" applyFont="1" applyBorder="1" applyAlignment="1">
      <alignment horizontal="center" vertical="center" wrapText="1"/>
    </xf>
    <xf numFmtId="180" fontId="8" fillId="0" borderId="65" xfId="0" applyNumberFormat="1" applyFont="1" applyBorder="1" applyAlignment="1">
      <alignment horizontal="center" vertical="center" wrapText="1"/>
    </xf>
    <xf numFmtId="180" fontId="8" fillId="0" borderId="78" xfId="0" applyNumberFormat="1" applyFont="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8" fillId="0" borderId="58"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63" xfId="0" applyFont="1" applyFill="1" applyBorder="1" applyAlignment="1" applyProtection="1">
      <alignment horizontal="center" vertical="center" shrinkToFit="1"/>
      <protection locked="0"/>
    </xf>
    <xf numFmtId="0" fontId="8" fillId="5" borderId="164"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5" fillId="0" borderId="165" xfId="0" applyFont="1" applyBorder="1" applyAlignment="1">
      <alignment vertical="center"/>
    </xf>
    <xf numFmtId="0" fontId="5" fillId="0" borderId="166" xfId="0" applyFont="1" applyBorder="1" applyAlignment="1">
      <alignment vertical="center"/>
    </xf>
    <xf numFmtId="0" fontId="5" fillId="0" borderId="167" xfId="0" applyFont="1" applyBorder="1" applyAlignment="1">
      <alignment vertical="center"/>
    </xf>
    <xf numFmtId="180" fontId="8" fillId="0" borderId="168" xfId="0" applyNumberFormat="1" applyFont="1" applyBorder="1" applyAlignment="1">
      <alignment horizontal="center" vertical="center" shrinkToFit="1"/>
    </xf>
    <xf numFmtId="180" fontId="8" fillId="0" borderId="169" xfId="0" applyNumberFormat="1" applyFont="1" applyBorder="1" applyAlignment="1">
      <alignment horizontal="center" vertical="center" shrinkToFit="1"/>
    </xf>
    <xf numFmtId="180" fontId="8" fillId="0" borderId="170" xfId="0" applyNumberFormat="1" applyFont="1" applyBorder="1" applyAlignment="1">
      <alignment horizontal="center" vertical="center" shrinkToFit="1"/>
    </xf>
    <xf numFmtId="180" fontId="8" fillId="0" borderId="171" xfId="0" applyNumberFormat="1" applyFont="1" applyBorder="1" applyAlignment="1">
      <alignment horizontal="center" vertical="center" wrapText="1"/>
    </xf>
    <xf numFmtId="180" fontId="8" fillId="0" borderId="167" xfId="0" applyNumberFormat="1" applyFont="1" applyBorder="1" applyAlignment="1">
      <alignment horizontal="center" vertical="center" wrapText="1"/>
    </xf>
    <xf numFmtId="180" fontId="8" fillId="0" borderId="172" xfId="0" applyNumberFormat="1"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173" xfId="0" applyFont="1" applyFill="1" applyBorder="1" applyAlignment="1" applyProtection="1">
      <alignment horizontal="center" vertical="center"/>
      <protection locked="0"/>
    </xf>
    <xf numFmtId="0" fontId="8" fillId="4" borderId="164" xfId="0" applyFont="1" applyFill="1" applyBorder="1" applyAlignment="1" applyProtection="1">
      <alignment horizontal="center" vertical="center"/>
      <protection locked="0"/>
    </xf>
    <xf numFmtId="0" fontId="8" fillId="4" borderId="174" xfId="0" applyFont="1" applyFill="1" applyBorder="1" applyAlignment="1" applyProtection="1">
      <alignment horizontal="center" vertical="center"/>
      <protection locked="0"/>
    </xf>
    <xf numFmtId="0" fontId="26" fillId="6" borderId="21" xfId="3" applyFont="1" applyFill="1" applyBorder="1" applyAlignment="1">
      <alignment vertical="center" wrapText="1"/>
    </xf>
    <xf numFmtId="0" fontId="26" fillId="6" borderId="175" xfId="3" applyFont="1" applyFill="1" applyBorder="1" applyAlignment="1">
      <alignment horizontal="center" vertical="center" wrapText="1"/>
    </xf>
    <xf numFmtId="0" fontId="26" fillId="6" borderId="27" xfId="3" applyFont="1" applyFill="1" applyBorder="1" applyAlignment="1">
      <alignment horizontal="left" vertical="center" shrinkToFit="1"/>
    </xf>
    <xf numFmtId="0" fontId="26" fillId="0" borderId="68" xfId="3" applyFont="1" applyBorder="1" applyAlignment="1">
      <alignment vertical="center" wrapText="1"/>
    </xf>
  </cellXfs>
  <cellStyles count="7">
    <cellStyle name="桁区切り" xfId="1" builtinId="6"/>
    <cellStyle name="標準" xfId="0" builtinId="0"/>
    <cellStyle name="標準 2" xfId="2"/>
    <cellStyle name="標準 3" xfId="3"/>
    <cellStyle name="標準 4" xfId="5"/>
    <cellStyle name="標準_Book1" xfId="6"/>
    <cellStyle name="標準_自己点検シート　表紙" xfId="4"/>
  </cellStyles>
  <dxfs count="15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xdr:cNvSpPr>
          <a:spLocks noChangeArrowheads="1"/>
        </xdr:cNvSpPr>
      </xdr:nvSpPr>
      <xdr:spPr bwMode="auto">
        <a:xfrm>
          <a:off x="1462087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xdr:cNvSpPr>
          <a:spLocks noChangeArrowheads="1"/>
        </xdr:cNvSpPr>
      </xdr:nvSpPr>
      <xdr:spPr bwMode="auto">
        <a:xfrm>
          <a:off x="1462087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kai-norihide\Desktop\zikotennkenn%20chiikimiltuch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シート"/>
      <sheetName val="加算等点検シート"/>
      <sheetName val="状況調査"/>
      <sheetName val="「勤務実績及び利用者実績表」"/>
      <sheetName val="シフト記号表（勤務時間帯)"/>
      <sheetName val="【記載例】「勤務実績及び利用者実績表」"/>
      <sheetName val="【記載例】シフト記号表（勤務時間帯）"/>
      <sheetName val="記入方法"/>
      <sheetName val="プルダウン・リスト"/>
    </sheetNames>
    <sheetDataSet>
      <sheetData sheetId="0"/>
      <sheetData sheetId="1"/>
      <sheetData sheetId="2"/>
      <sheetData sheetId="3"/>
      <sheetData sheetId="4"/>
      <sheetData sheetId="5"/>
      <sheetData sheetId="6"/>
      <sheetData sheetId="7"/>
      <sheetData sheetId="8">
        <row r="12">
          <cell r="C12" t="str">
            <v>管理者</v>
          </cell>
          <cell r="D12" t="str">
            <v>生活相談員</v>
          </cell>
          <cell r="E12" t="str">
            <v>看護職員</v>
          </cell>
          <cell r="F12" t="str">
            <v>介護職員</v>
          </cell>
          <cell r="G12" t="str">
            <v>機能訓練指導員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1"/>
  <sheetViews>
    <sheetView view="pageBreakPreview" topLeftCell="A4" zoomScaleNormal="100" zoomScaleSheetLayoutView="100" workbookViewId="0">
      <selection activeCell="M7" sqref="M7"/>
    </sheetView>
  </sheetViews>
  <sheetFormatPr defaultRowHeight="13.5"/>
  <cols>
    <col min="1" max="1" width="13.75" style="443" customWidth="1"/>
    <col min="2" max="11" width="6.75" style="443" customWidth="1"/>
    <col min="12" max="16384" width="9" style="443"/>
  </cols>
  <sheetData>
    <row r="2" spans="1:20" ht="31.5" customHeight="1">
      <c r="A2" s="601" t="s">
        <v>660</v>
      </c>
      <c r="B2" s="601"/>
      <c r="C2" s="601"/>
      <c r="D2" s="601"/>
      <c r="E2" s="601"/>
      <c r="F2" s="601"/>
      <c r="G2" s="601"/>
      <c r="H2" s="601"/>
      <c r="I2" s="601"/>
      <c r="J2" s="601"/>
      <c r="K2" s="601"/>
    </row>
    <row r="3" spans="1:20" ht="31.5" customHeight="1" thickBot="1"/>
    <row r="4" spans="1:20" ht="35.1" customHeight="1" thickBot="1">
      <c r="A4" s="462"/>
      <c r="B4" s="614" t="s">
        <v>658</v>
      </c>
      <c r="C4" s="614"/>
      <c r="D4" s="615" t="s">
        <v>659</v>
      </c>
      <c r="E4" s="616"/>
      <c r="F4" s="616"/>
      <c r="G4" s="616"/>
      <c r="H4" s="616"/>
      <c r="I4" s="617"/>
      <c r="J4" s="465"/>
      <c r="K4" s="464"/>
      <c r="L4" s="464"/>
      <c r="M4" s="464"/>
      <c r="N4" s="464"/>
      <c r="O4" s="464"/>
      <c r="P4" s="464"/>
      <c r="Q4" s="464"/>
      <c r="R4" s="463"/>
      <c r="S4" s="463"/>
      <c r="T4" s="463"/>
    </row>
    <row r="5" spans="1:20" ht="29.25" customHeight="1">
      <c r="A5" s="462"/>
      <c r="B5" s="462"/>
      <c r="C5" s="462"/>
      <c r="D5" s="462"/>
      <c r="E5" s="462"/>
      <c r="F5" s="462"/>
      <c r="G5" s="462"/>
      <c r="H5" s="462"/>
      <c r="I5" s="462"/>
      <c r="J5" s="462"/>
      <c r="K5" s="462"/>
    </row>
    <row r="6" spans="1:20" ht="31.5" customHeight="1">
      <c r="F6" s="602" t="s">
        <v>657</v>
      </c>
      <c r="G6" s="602"/>
      <c r="H6" s="602"/>
      <c r="I6" s="602"/>
      <c r="J6" s="602"/>
      <c r="K6" s="602"/>
    </row>
    <row r="7" spans="1:20" ht="31.5" customHeight="1" thickBot="1">
      <c r="A7" s="461" t="s">
        <v>656</v>
      </c>
    </row>
    <row r="8" spans="1:20" ht="41.25" customHeight="1">
      <c r="A8" s="460" t="s">
        <v>655</v>
      </c>
      <c r="B8" s="607"/>
      <c r="C8" s="607"/>
      <c r="D8" s="607"/>
      <c r="E8" s="607"/>
      <c r="F8" s="607"/>
      <c r="G8" s="607"/>
      <c r="H8" s="607"/>
      <c r="I8" s="607"/>
      <c r="J8" s="607"/>
      <c r="K8" s="608"/>
    </row>
    <row r="9" spans="1:20" ht="41.25" customHeight="1" thickBot="1">
      <c r="A9" s="459" t="s">
        <v>654</v>
      </c>
      <c r="B9" s="458"/>
      <c r="C9" s="457"/>
      <c r="D9" s="457"/>
      <c r="E9" s="457"/>
      <c r="F9" s="457"/>
      <c r="G9" s="457"/>
      <c r="H9" s="457"/>
      <c r="I9" s="457"/>
      <c r="J9" s="457"/>
      <c r="K9" s="456"/>
    </row>
    <row r="10" spans="1:20" ht="41.25" customHeight="1" thickBot="1">
      <c r="A10" s="455"/>
    </row>
    <row r="11" spans="1:20" ht="41.25" customHeight="1" thickBot="1">
      <c r="A11" s="445" t="s">
        <v>653</v>
      </c>
      <c r="B11" s="454"/>
      <c r="C11" s="453"/>
      <c r="D11" s="453"/>
      <c r="E11" s="453"/>
      <c r="F11" s="453"/>
      <c r="G11" s="453"/>
      <c r="H11" s="453"/>
      <c r="I11" s="453"/>
      <c r="J11" s="453"/>
      <c r="K11" s="452"/>
    </row>
    <row r="12" spans="1:20" ht="41.25" customHeight="1" thickBot="1">
      <c r="A12" s="451" t="s">
        <v>652</v>
      </c>
      <c r="B12" s="594"/>
      <c r="C12" s="595"/>
      <c r="D12" s="595"/>
      <c r="E12" s="595"/>
      <c r="F12" s="595"/>
      <c r="G12" s="595"/>
      <c r="H12" s="595"/>
      <c r="I12" s="595"/>
      <c r="J12" s="595"/>
      <c r="K12" s="596"/>
    </row>
    <row r="13" spans="1:20" ht="41.25" customHeight="1" thickBot="1">
      <c r="A13" s="445" t="s">
        <v>651</v>
      </c>
      <c r="B13" s="594"/>
      <c r="C13" s="595"/>
      <c r="D13" s="595"/>
      <c r="E13" s="595"/>
      <c r="F13" s="595"/>
      <c r="G13" s="595"/>
      <c r="H13" s="595"/>
      <c r="I13" s="595"/>
      <c r="J13" s="595"/>
      <c r="K13" s="596"/>
    </row>
    <row r="14" spans="1:20" ht="41.25" customHeight="1" thickBot="1">
      <c r="A14" s="603" t="s">
        <v>650</v>
      </c>
      <c r="B14" s="450" t="s">
        <v>649</v>
      </c>
      <c r="C14" s="449"/>
      <c r="D14" s="449"/>
      <c r="E14" s="448"/>
      <c r="F14" s="448"/>
      <c r="G14" s="448"/>
      <c r="H14" s="448"/>
      <c r="I14" s="448"/>
      <c r="J14" s="448"/>
      <c r="K14" s="447"/>
    </row>
    <row r="15" spans="1:20" ht="41.25" customHeight="1" thickBot="1">
      <c r="A15" s="603"/>
      <c r="B15" s="604"/>
      <c r="C15" s="605"/>
      <c r="D15" s="605"/>
      <c r="E15" s="605"/>
      <c r="F15" s="605"/>
      <c r="G15" s="605"/>
      <c r="H15" s="605"/>
      <c r="I15" s="605"/>
      <c r="J15" s="605"/>
      <c r="K15" s="606"/>
    </row>
    <row r="16" spans="1:20" ht="41.25" customHeight="1" thickBot="1">
      <c r="A16" s="603" t="s">
        <v>648</v>
      </c>
      <c r="B16" s="611" t="s">
        <v>647</v>
      </c>
      <c r="C16" s="613"/>
      <c r="D16" s="611"/>
      <c r="E16" s="612"/>
      <c r="F16" s="613"/>
      <c r="G16" s="611" t="s">
        <v>646</v>
      </c>
      <c r="H16" s="613"/>
      <c r="I16" s="611"/>
      <c r="J16" s="612"/>
      <c r="K16" s="613"/>
    </row>
    <row r="17" spans="1:11" ht="41.25" customHeight="1" thickBot="1">
      <c r="A17" s="603"/>
      <c r="B17" s="609" t="s">
        <v>645</v>
      </c>
      <c r="C17" s="610"/>
      <c r="D17" s="611"/>
      <c r="E17" s="612"/>
      <c r="F17" s="612"/>
      <c r="G17" s="612"/>
      <c r="H17" s="612"/>
      <c r="I17" s="612"/>
      <c r="J17" s="612"/>
      <c r="K17" s="613"/>
    </row>
    <row r="18" spans="1:11" ht="41.25" customHeight="1" thickBot="1">
      <c r="A18" s="446" t="s">
        <v>644</v>
      </c>
      <c r="B18" s="597" t="s">
        <v>642</v>
      </c>
      <c r="C18" s="595"/>
      <c r="D18" s="595"/>
      <c r="E18" s="595"/>
      <c r="F18" s="595"/>
      <c r="G18" s="595"/>
      <c r="H18" s="595"/>
      <c r="I18" s="595"/>
      <c r="J18" s="595"/>
      <c r="K18" s="596"/>
    </row>
    <row r="19" spans="1:11" ht="41.25" customHeight="1" thickBot="1">
      <c r="A19" s="446" t="s">
        <v>643</v>
      </c>
      <c r="B19" s="597" t="s">
        <v>642</v>
      </c>
      <c r="C19" s="595"/>
      <c r="D19" s="595"/>
      <c r="E19" s="595"/>
      <c r="F19" s="595"/>
      <c r="G19" s="595"/>
      <c r="H19" s="595"/>
      <c r="I19" s="595"/>
      <c r="J19" s="595"/>
      <c r="K19" s="596"/>
    </row>
    <row r="20" spans="1:11" ht="41.25" customHeight="1" thickBot="1">
      <c r="A20" s="445" t="s">
        <v>641</v>
      </c>
      <c r="B20" s="444" t="s">
        <v>639</v>
      </c>
      <c r="C20" s="598"/>
      <c r="D20" s="599"/>
      <c r="E20" s="600"/>
      <c r="F20" s="444" t="s">
        <v>638</v>
      </c>
      <c r="G20" s="594"/>
      <c r="H20" s="595"/>
      <c r="I20" s="595"/>
      <c r="J20" s="595"/>
      <c r="K20" s="596"/>
    </row>
    <row r="21" spans="1:11" ht="41.25" customHeight="1" thickBot="1">
      <c r="A21" s="445" t="s">
        <v>640</v>
      </c>
      <c r="B21" s="444" t="s">
        <v>639</v>
      </c>
      <c r="C21" s="594"/>
      <c r="D21" s="595"/>
      <c r="E21" s="596"/>
      <c r="F21" s="444" t="s">
        <v>638</v>
      </c>
      <c r="G21" s="594"/>
      <c r="H21" s="595"/>
      <c r="I21" s="595"/>
      <c r="J21" s="595"/>
      <c r="K21" s="596"/>
    </row>
  </sheetData>
  <mergeCells count="22">
    <mergeCell ref="A16:A17"/>
    <mergeCell ref="B17:C17"/>
    <mergeCell ref="D17:K17"/>
    <mergeCell ref="B4:C4"/>
    <mergeCell ref="D4:I4"/>
    <mergeCell ref="G16:H16"/>
    <mergeCell ref="I16:K16"/>
    <mergeCell ref="B16:C16"/>
    <mergeCell ref="D16:F16"/>
    <mergeCell ref="A2:K2"/>
    <mergeCell ref="F6:K6"/>
    <mergeCell ref="A14:A15"/>
    <mergeCell ref="B15:K15"/>
    <mergeCell ref="B13:K13"/>
    <mergeCell ref="B12:K12"/>
    <mergeCell ref="B8:K8"/>
    <mergeCell ref="C21:E21"/>
    <mergeCell ref="G20:K20"/>
    <mergeCell ref="G21:K21"/>
    <mergeCell ref="B18:K18"/>
    <mergeCell ref="C20:E20"/>
    <mergeCell ref="B19:K19"/>
  </mergeCells>
  <phoneticPr fontId="2"/>
  <printOptions horizontalCentered="1"/>
  <pageMargins left="0.78740157480314965" right="0.59055118110236227" top="0.98425196850393704"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view="pageLayout" topLeftCell="A52" zoomScaleNormal="100" workbookViewId="0">
      <selection activeCell="C62" sqref="C62"/>
    </sheetView>
  </sheetViews>
  <sheetFormatPr defaultColWidth="9" defaultRowHeight="15.75" customHeight="1"/>
  <cols>
    <col min="1" max="2" width="3.625" style="214" customWidth="1"/>
    <col min="3" max="11" width="8.125" style="214" customWidth="1"/>
    <col min="12" max="12" width="12.25" style="214" customWidth="1"/>
    <col min="13" max="13" width="5.5" style="214" customWidth="1"/>
    <col min="14" max="16384" width="9" style="214"/>
  </cols>
  <sheetData>
    <row r="1" spans="1:12" ht="21" customHeight="1">
      <c r="A1" s="229" t="s">
        <v>327</v>
      </c>
      <c r="B1" s="217"/>
      <c r="C1" s="217"/>
      <c r="D1" s="217"/>
      <c r="E1" s="217"/>
      <c r="F1" s="217"/>
      <c r="G1" s="217"/>
      <c r="H1" s="217"/>
      <c r="I1" s="217"/>
      <c r="J1" s="223"/>
      <c r="K1" s="223"/>
      <c r="L1" s="223"/>
    </row>
    <row r="2" spans="1:12" ht="15.75" customHeight="1">
      <c r="A2" s="223" t="s">
        <v>326</v>
      </c>
      <c r="B2" s="223"/>
      <c r="C2" s="223"/>
      <c r="D2" s="223"/>
      <c r="E2" s="223"/>
      <c r="F2" s="223"/>
      <c r="G2" s="223"/>
      <c r="H2" s="223"/>
      <c r="I2" s="223"/>
      <c r="J2" s="223"/>
      <c r="K2" s="223"/>
      <c r="L2" s="223"/>
    </row>
    <row r="3" spans="1:12" ht="4.5" customHeight="1">
      <c r="A3" s="223"/>
      <c r="B3" s="223"/>
      <c r="C3" s="223"/>
      <c r="D3" s="223"/>
      <c r="E3" s="223"/>
      <c r="F3" s="223"/>
      <c r="G3" s="223"/>
      <c r="H3" s="223"/>
      <c r="I3" s="223"/>
      <c r="J3" s="223"/>
      <c r="K3" s="223"/>
      <c r="L3" s="220"/>
    </row>
    <row r="4" spans="1:12" ht="7.5" customHeight="1">
      <c r="A4" s="217"/>
      <c r="B4" s="228"/>
      <c r="C4" s="227"/>
      <c r="D4" s="227"/>
      <c r="E4" s="227"/>
      <c r="F4" s="227"/>
      <c r="G4" s="227"/>
      <c r="H4" s="227"/>
      <c r="I4" s="227"/>
      <c r="J4" s="227"/>
      <c r="K4" s="227"/>
      <c r="L4" s="226"/>
    </row>
    <row r="5" spans="1:12" ht="13.5" customHeight="1">
      <c r="A5" s="217"/>
      <c r="B5" s="216" t="s">
        <v>325</v>
      </c>
      <c r="C5" s="225"/>
      <c r="D5" s="223"/>
      <c r="E5" s="223"/>
      <c r="F5" s="223"/>
      <c r="G5" s="223"/>
      <c r="H5" s="223"/>
      <c r="I5" s="223"/>
      <c r="J5" s="223"/>
      <c r="K5" s="223"/>
      <c r="L5" s="222"/>
    </row>
    <row r="6" spans="1:12" ht="13.5" customHeight="1">
      <c r="A6" s="217"/>
      <c r="B6" s="224"/>
      <c r="C6" s="223"/>
      <c r="D6" s="223"/>
      <c r="E6" s="223"/>
      <c r="F6" s="223"/>
      <c r="G6" s="223"/>
      <c r="H6" s="223"/>
      <c r="I6" s="223"/>
      <c r="J6" s="223"/>
      <c r="K6" s="223"/>
      <c r="L6" s="222"/>
    </row>
    <row r="7" spans="1:12" ht="13.5" customHeight="1">
      <c r="A7" s="217"/>
      <c r="B7" s="224"/>
      <c r="C7" s="223"/>
      <c r="D7" s="223"/>
      <c r="E7" s="223"/>
      <c r="F7" s="223"/>
      <c r="G7" s="223"/>
      <c r="H7" s="223"/>
      <c r="I7" s="223"/>
      <c r="J7" s="223"/>
      <c r="K7" s="223"/>
      <c r="L7" s="222"/>
    </row>
    <row r="8" spans="1:12" ht="13.5" customHeight="1">
      <c r="A8" s="217"/>
      <c r="B8" s="224"/>
      <c r="C8" s="223"/>
      <c r="D8" s="223"/>
      <c r="E8" s="223"/>
      <c r="F8" s="223"/>
      <c r="G8" s="223"/>
      <c r="H8" s="223"/>
      <c r="I8" s="223"/>
      <c r="J8" s="223"/>
      <c r="K8" s="223"/>
      <c r="L8" s="222"/>
    </row>
    <row r="9" spans="1:12" ht="13.5" customHeight="1">
      <c r="A9" s="217"/>
      <c r="B9" s="224"/>
      <c r="C9" s="223"/>
      <c r="D9" s="223"/>
      <c r="E9" s="223"/>
      <c r="F9" s="223"/>
      <c r="G9" s="223"/>
      <c r="H9" s="223"/>
      <c r="I9" s="223"/>
      <c r="J9" s="223"/>
      <c r="K9" s="223"/>
      <c r="L9" s="222"/>
    </row>
    <row r="10" spans="1:12" ht="13.5" customHeight="1">
      <c r="A10" s="217"/>
      <c r="B10" s="224"/>
      <c r="C10" s="223"/>
      <c r="D10" s="223"/>
      <c r="E10" s="223"/>
      <c r="F10" s="223"/>
      <c r="G10" s="223"/>
      <c r="H10" s="223"/>
      <c r="I10" s="223"/>
      <c r="J10" s="223"/>
      <c r="K10" s="223"/>
      <c r="L10" s="222"/>
    </row>
    <row r="11" spans="1:12" ht="13.5" customHeight="1">
      <c r="A11" s="217"/>
      <c r="B11" s="224"/>
      <c r="C11" s="223"/>
      <c r="D11" s="223"/>
      <c r="E11" s="223"/>
      <c r="F11" s="223"/>
      <c r="G11" s="223"/>
      <c r="H11" s="223"/>
      <c r="I11" s="223"/>
      <c r="J11" s="223"/>
      <c r="K11" s="223"/>
      <c r="L11" s="222"/>
    </row>
    <row r="12" spans="1:12" ht="13.5" customHeight="1">
      <c r="A12" s="217"/>
      <c r="B12" s="224"/>
      <c r="C12" s="223"/>
      <c r="D12" s="223"/>
      <c r="E12" s="223"/>
      <c r="F12" s="223"/>
      <c r="G12" s="223"/>
      <c r="H12" s="223"/>
      <c r="I12" s="223"/>
      <c r="J12" s="223"/>
      <c r="K12" s="223"/>
      <c r="L12" s="222"/>
    </row>
    <row r="13" spans="1:12" ht="13.5" customHeight="1">
      <c r="A13" s="217"/>
      <c r="B13" s="224"/>
      <c r="C13" s="223"/>
      <c r="D13" s="223"/>
      <c r="E13" s="223"/>
      <c r="F13" s="223"/>
      <c r="G13" s="223"/>
      <c r="H13" s="223"/>
      <c r="I13" s="223"/>
      <c r="J13" s="223"/>
      <c r="K13" s="223"/>
      <c r="L13" s="222"/>
    </row>
    <row r="14" spans="1:12" ht="13.5" customHeight="1">
      <c r="A14" s="217"/>
      <c r="B14" s="224"/>
      <c r="C14" s="223"/>
      <c r="D14" s="223"/>
      <c r="E14" s="223"/>
      <c r="F14" s="223"/>
      <c r="G14" s="223"/>
      <c r="H14" s="223"/>
      <c r="I14" s="223"/>
      <c r="J14" s="223"/>
      <c r="K14" s="223"/>
      <c r="L14" s="222"/>
    </row>
    <row r="15" spans="1:12" ht="13.5" customHeight="1">
      <c r="A15" s="217"/>
      <c r="B15" s="224"/>
      <c r="C15" s="225"/>
      <c r="D15" s="223"/>
      <c r="E15" s="223"/>
      <c r="F15" s="223"/>
      <c r="G15" s="223"/>
      <c r="H15" s="223"/>
      <c r="I15" s="223"/>
      <c r="J15" s="223"/>
      <c r="K15" s="223"/>
      <c r="L15" s="222"/>
    </row>
    <row r="16" spans="1:12" ht="13.5" customHeight="1">
      <c r="A16" s="217"/>
      <c r="B16" s="224"/>
      <c r="C16" s="223"/>
      <c r="D16" s="223"/>
      <c r="E16" s="223"/>
      <c r="F16" s="223"/>
      <c r="G16" s="223"/>
      <c r="H16" s="223"/>
      <c r="I16" s="223"/>
      <c r="J16" s="223"/>
      <c r="K16" s="223"/>
      <c r="L16" s="222"/>
    </row>
    <row r="17" spans="1:12" ht="13.5" customHeight="1">
      <c r="A17" s="217"/>
      <c r="B17" s="224"/>
      <c r="C17" s="223"/>
      <c r="D17" s="223"/>
      <c r="E17" s="223"/>
      <c r="F17" s="223"/>
      <c r="G17" s="223"/>
      <c r="H17" s="223"/>
      <c r="I17" s="223"/>
      <c r="J17" s="223"/>
      <c r="K17" s="223"/>
      <c r="L17" s="222"/>
    </row>
    <row r="18" spans="1:12" ht="13.5" customHeight="1">
      <c r="A18" s="217"/>
      <c r="B18" s="224"/>
      <c r="C18" s="223"/>
      <c r="D18" s="223"/>
      <c r="E18" s="223"/>
      <c r="F18" s="223"/>
      <c r="G18" s="223"/>
      <c r="H18" s="223"/>
      <c r="I18" s="223"/>
      <c r="J18" s="223"/>
      <c r="K18" s="223"/>
      <c r="L18" s="222"/>
    </row>
    <row r="19" spans="1:12" ht="13.5" customHeight="1">
      <c r="A19" s="217"/>
      <c r="B19" s="224"/>
      <c r="C19" s="223"/>
      <c r="D19" s="223"/>
      <c r="E19" s="223"/>
      <c r="F19" s="223"/>
      <c r="G19" s="223"/>
      <c r="H19" s="223"/>
      <c r="I19" s="223"/>
      <c r="J19" s="223"/>
      <c r="K19" s="223"/>
      <c r="L19" s="222"/>
    </row>
    <row r="20" spans="1:12" ht="13.5" customHeight="1">
      <c r="A20" s="217"/>
      <c r="B20" s="224"/>
      <c r="C20" s="223"/>
      <c r="D20" s="223"/>
      <c r="E20" s="223"/>
      <c r="F20" s="223"/>
      <c r="G20" s="223"/>
      <c r="H20" s="223"/>
      <c r="I20" s="223"/>
      <c r="J20" s="223"/>
      <c r="K20" s="223"/>
      <c r="L20" s="222"/>
    </row>
    <row r="21" spans="1:12" ht="13.5" customHeight="1">
      <c r="A21" s="217"/>
      <c r="B21" s="224"/>
      <c r="C21" s="223"/>
      <c r="D21" s="223"/>
      <c r="E21" s="223"/>
      <c r="F21" s="223"/>
      <c r="G21" s="223"/>
      <c r="H21" s="223"/>
      <c r="I21" s="223"/>
      <c r="J21" s="223"/>
      <c r="K21" s="223"/>
      <c r="L21" s="222"/>
    </row>
    <row r="22" spans="1:12" ht="13.5" customHeight="1">
      <c r="A22" s="217"/>
      <c r="B22" s="224"/>
      <c r="C22" s="223"/>
      <c r="D22" s="223"/>
      <c r="E22" s="223"/>
      <c r="F22" s="223"/>
      <c r="G22" s="223"/>
      <c r="H22" s="223"/>
      <c r="I22" s="223"/>
      <c r="J22" s="223"/>
      <c r="K22" s="223"/>
      <c r="L22" s="222"/>
    </row>
    <row r="23" spans="1:12" ht="13.5" customHeight="1">
      <c r="A23" s="217"/>
      <c r="B23" s="224"/>
      <c r="C23" s="223"/>
      <c r="D23" s="223"/>
      <c r="E23" s="223"/>
      <c r="F23" s="223"/>
      <c r="G23" s="223"/>
      <c r="H23" s="223"/>
      <c r="I23" s="223"/>
      <c r="J23" s="223"/>
      <c r="K23" s="223"/>
      <c r="L23" s="222"/>
    </row>
    <row r="24" spans="1:12" ht="13.5" customHeight="1">
      <c r="A24" s="217"/>
      <c r="B24" s="224"/>
      <c r="C24" s="223"/>
      <c r="D24" s="223"/>
      <c r="E24" s="223"/>
      <c r="F24" s="223"/>
      <c r="G24" s="223"/>
      <c r="H24" s="223"/>
      <c r="I24" s="223"/>
      <c r="J24" s="223"/>
      <c r="K24" s="223"/>
      <c r="L24" s="222"/>
    </row>
    <row r="25" spans="1:12" ht="13.5" customHeight="1">
      <c r="A25" s="217"/>
      <c r="B25" s="224"/>
      <c r="C25" s="225"/>
      <c r="D25" s="223"/>
      <c r="E25" s="223"/>
      <c r="F25" s="223"/>
      <c r="G25" s="223"/>
      <c r="H25" s="223"/>
      <c r="I25" s="223"/>
      <c r="J25" s="223"/>
      <c r="K25" s="223"/>
      <c r="L25" s="222"/>
    </row>
    <row r="26" spans="1:12" ht="13.5" customHeight="1">
      <c r="A26" s="217"/>
      <c r="B26" s="224"/>
      <c r="C26" s="223"/>
      <c r="D26" s="223"/>
      <c r="E26" s="223"/>
      <c r="F26" s="223"/>
      <c r="G26" s="223"/>
      <c r="H26" s="223"/>
      <c r="I26" s="223"/>
      <c r="J26" s="223"/>
      <c r="K26" s="223"/>
      <c r="L26" s="222"/>
    </row>
    <row r="27" spans="1:12" ht="13.5" customHeight="1">
      <c r="A27" s="217"/>
      <c r="B27" s="216" t="s">
        <v>324</v>
      </c>
      <c r="C27" s="223"/>
      <c r="D27" s="223"/>
      <c r="E27" s="223"/>
      <c r="F27" s="223"/>
      <c r="G27" s="223"/>
      <c r="H27" s="223"/>
      <c r="I27" s="223"/>
      <c r="J27" s="223"/>
      <c r="K27" s="223"/>
      <c r="L27" s="222"/>
    </row>
    <row r="28" spans="1:12" ht="13.5" customHeight="1">
      <c r="A28" s="217"/>
      <c r="B28" s="224"/>
      <c r="C28" s="223"/>
      <c r="D28" s="223"/>
      <c r="E28" s="223"/>
      <c r="F28" s="223"/>
      <c r="G28" s="223"/>
      <c r="H28" s="223"/>
      <c r="I28" s="223"/>
      <c r="J28" s="223"/>
      <c r="K28" s="223"/>
      <c r="L28" s="222"/>
    </row>
    <row r="29" spans="1:12" ht="13.5" customHeight="1">
      <c r="A29" s="217"/>
      <c r="B29" s="224"/>
      <c r="C29" s="223"/>
      <c r="D29" s="223"/>
      <c r="E29" s="223"/>
      <c r="F29" s="223"/>
      <c r="G29" s="223"/>
      <c r="H29" s="223"/>
      <c r="I29" s="223"/>
      <c r="J29" s="223"/>
      <c r="K29" s="223"/>
      <c r="L29" s="222"/>
    </row>
    <row r="30" spans="1:12" ht="13.5" customHeight="1">
      <c r="A30" s="217"/>
      <c r="B30" s="224"/>
      <c r="C30" s="223"/>
      <c r="D30" s="223"/>
      <c r="E30" s="223"/>
      <c r="F30" s="223"/>
      <c r="G30" s="223"/>
      <c r="H30" s="223"/>
      <c r="I30" s="223"/>
      <c r="J30" s="223"/>
      <c r="K30" s="223"/>
      <c r="L30" s="222"/>
    </row>
    <row r="31" spans="1:12" ht="13.5" customHeight="1">
      <c r="A31" s="217"/>
      <c r="B31" s="224"/>
      <c r="C31" s="223"/>
      <c r="D31" s="223"/>
      <c r="E31" s="223"/>
      <c r="F31" s="223"/>
      <c r="G31" s="223"/>
      <c r="H31" s="223"/>
      <c r="I31" s="223"/>
      <c r="J31" s="223"/>
      <c r="K31" s="223"/>
      <c r="L31" s="222"/>
    </row>
    <row r="32" spans="1:12" ht="13.5" customHeight="1">
      <c r="A32" s="217"/>
      <c r="B32" s="224"/>
      <c r="C32" s="223"/>
      <c r="D32" s="223"/>
      <c r="E32" s="223"/>
      <c r="F32" s="223"/>
      <c r="G32" s="223"/>
      <c r="H32" s="223"/>
      <c r="I32" s="223"/>
      <c r="J32" s="223"/>
      <c r="K32" s="223"/>
      <c r="L32" s="222"/>
    </row>
    <row r="33" spans="1:12" ht="13.5" customHeight="1">
      <c r="A33" s="217"/>
      <c r="B33" s="224"/>
      <c r="C33" s="223"/>
      <c r="D33" s="223"/>
      <c r="E33" s="223"/>
      <c r="F33" s="223"/>
      <c r="G33" s="223"/>
      <c r="H33" s="223"/>
      <c r="I33" s="223"/>
      <c r="J33" s="223"/>
      <c r="K33" s="223"/>
      <c r="L33" s="222"/>
    </row>
    <row r="34" spans="1:12" ht="13.5" customHeight="1">
      <c r="A34" s="217"/>
      <c r="B34" s="224"/>
      <c r="C34" s="223"/>
      <c r="D34" s="223"/>
      <c r="E34" s="223"/>
      <c r="F34" s="223"/>
      <c r="G34" s="223"/>
      <c r="H34" s="223"/>
      <c r="I34" s="223"/>
      <c r="J34" s="223"/>
      <c r="K34" s="223"/>
      <c r="L34" s="222"/>
    </row>
    <row r="35" spans="1:12" ht="13.5" customHeight="1">
      <c r="A35" s="217"/>
      <c r="B35" s="224"/>
      <c r="C35" s="213"/>
      <c r="D35" s="223"/>
      <c r="E35" s="223"/>
      <c r="F35" s="223"/>
      <c r="G35" s="223"/>
      <c r="H35" s="223"/>
      <c r="I35" s="223"/>
      <c r="J35" s="223"/>
      <c r="K35" s="223"/>
      <c r="L35" s="222"/>
    </row>
    <row r="36" spans="1:12" ht="13.5" customHeight="1">
      <c r="A36" s="217"/>
      <c r="B36" s="224"/>
      <c r="C36" s="223"/>
      <c r="D36" s="223"/>
      <c r="E36" s="223"/>
      <c r="F36" s="223"/>
      <c r="G36" s="223"/>
      <c r="H36" s="223"/>
      <c r="I36" s="223"/>
      <c r="J36" s="223"/>
      <c r="K36" s="223"/>
      <c r="L36" s="222"/>
    </row>
    <row r="37" spans="1:12" ht="13.5" customHeight="1">
      <c r="A37" s="217"/>
      <c r="B37" s="224"/>
      <c r="C37" s="223"/>
      <c r="D37" s="223"/>
      <c r="E37" s="223"/>
      <c r="F37" s="223"/>
      <c r="G37" s="223"/>
      <c r="H37" s="223"/>
      <c r="I37" s="223"/>
      <c r="J37" s="223"/>
      <c r="K37" s="223"/>
      <c r="L37" s="222"/>
    </row>
    <row r="38" spans="1:12" ht="13.5" customHeight="1">
      <c r="A38" s="217"/>
      <c r="B38" s="224"/>
      <c r="C38" s="223"/>
      <c r="D38" s="223"/>
      <c r="E38" s="223"/>
      <c r="F38" s="223"/>
      <c r="G38" s="223"/>
      <c r="H38" s="223"/>
      <c r="I38" s="223"/>
      <c r="J38" s="223"/>
      <c r="K38" s="223"/>
      <c r="L38" s="222"/>
    </row>
    <row r="39" spans="1:12" ht="13.5" customHeight="1">
      <c r="A39" s="217"/>
      <c r="B39" s="224"/>
      <c r="C39" s="223"/>
      <c r="D39" s="223"/>
      <c r="E39" s="223"/>
      <c r="F39" s="223"/>
      <c r="G39" s="223"/>
      <c r="H39" s="223"/>
      <c r="I39" s="223"/>
      <c r="J39" s="223"/>
      <c r="K39" s="223"/>
      <c r="L39" s="222"/>
    </row>
    <row r="40" spans="1:12" ht="13.5" customHeight="1">
      <c r="A40" s="217"/>
      <c r="B40" s="224"/>
      <c r="C40" s="223"/>
      <c r="D40" s="223"/>
      <c r="E40" s="223"/>
      <c r="F40" s="223"/>
      <c r="G40" s="223"/>
      <c r="H40" s="223"/>
      <c r="I40" s="223"/>
      <c r="J40" s="223"/>
      <c r="K40" s="223"/>
      <c r="L40" s="222"/>
    </row>
    <row r="41" spans="1:12" ht="13.5" customHeight="1">
      <c r="A41" s="217"/>
      <c r="B41" s="224"/>
      <c r="C41" s="223"/>
      <c r="D41" s="223"/>
      <c r="E41" s="223"/>
      <c r="F41" s="223"/>
      <c r="G41" s="223"/>
      <c r="H41" s="223"/>
      <c r="I41" s="223"/>
      <c r="J41" s="223"/>
      <c r="K41" s="223"/>
      <c r="L41" s="222"/>
    </row>
    <row r="42" spans="1:12" ht="13.5" customHeight="1">
      <c r="A42" s="217"/>
      <c r="B42" s="224"/>
      <c r="C42" s="223"/>
      <c r="D42" s="223"/>
      <c r="E42" s="223"/>
      <c r="F42" s="223"/>
      <c r="G42" s="223"/>
      <c r="H42" s="223"/>
      <c r="I42" s="223"/>
      <c r="J42" s="223"/>
      <c r="K42" s="223"/>
      <c r="L42" s="222"/>
    </row>
    <row r="43" spans="1:12" ht="13.5" customHeight="1">
      <c r="A43" s="217"/>
      <c r="B43" s="224"/>
      <c r="C43" s="223"/>
      <c r="D43" s="223"/>
      <c r="E43" s="223"/>
      <c r="F43" s="223"/>
      <c r="G43" s="223"/>
      <c r="H43" s="223"/>
      <c r="I43" s="223"/>
      <c r="J43" s="223"/>
      <c r="K43" s="223"/>
      <c r="L43" s="222"/>
    </row>
    <row r="44" spans="1:12" ht="13.5" customHeight="1">
      <c r="A44" s="217"/>
      <c r="B44" s="224"/>
      <c r="C44" s="223"/>
      <c r="D44" s="223"/>
      <c r="E44" s="223"/>
      <c r="F44" s="223"/>
      <c r="G44" s="223"/>
      <c r="H44" s="223"/>
      <c r="I44" s="223"/>
      <c r="J44" s="223"/>
      <c r="K44" s="223"/>
      <c r="L44" s="222"/>
    </row>
    <row r="45" spans="1:12" ht="13.5" customHeight="1">
      <c r="A45" s="217"/>
      <c r="B45" s="224"/>
      <c r="C45" s="225"/>
      <c r="D45" s="223"/>
      <c r="E45" s="223"/>
      <c r="F45" s="223"/>
      <c r="G45" s="223"/>
      <c r="H45" s="223"/>
      <c r="I45" s="223"/>
      <c r="J45" s="223"/>
      <c r="K45" s="223"/>
      <c r="L45" s="222"/>
    </row>
    <row r="46" spans="1:12" ht="13.5" customHeight="1">
      <c r="A46" s="217"/>
      <c r="B46" s="224"/>
      <c r="C46" s="223"/>
      <c r="D46" s="223"/>
      <c r="E46" s="223"/>
      <c r="F46" s="223"/>
      <c r="G46" s="223"/>
      <c r="H46" s="223"/>
      <c r="I46" s="223"/>
      <c r="J46" s="223"/>
      <c r="K46" s="223"/>
      <c r="L46" s="222"/>
    </row>
    <row r="47" spans="1:12" ht="13.5" customHeight="1">
      <c r="A47" s="217"/>
      <c r="B47" s="224"/>
      <c r="C47" s="223"/>
      <c r="D47" s="223"/>
      <c r="E47" s="223"/>
      <c r="F47" s="223"/>
      <c r="G47" s="223"/>
      <c r="H47" s="223"/>
      <c r="I47" s="223"/>
      <c r="J47" s="223"/>
      <c r="K47" s="223"/>
      <c r="L47" s="222"/>
    </row>
    <row r="48" spans="1:12" ht="13.5" customHeight="1">
      <c r="A48" s="217"/>
      <c r="B48" s="224"/>
      <c r="C48" s="223"/>
      <c r="D48" s="223"/>
      <c r="E48" s="223"/>
      <c r="F48" s="223"/>
      <c r="G48" s="223"/>
      <c r="H48" s="223"/>
      <c r="I48" s="223"/>
      <c r="J48" s="223"/>
      <c r="K48" s="223"/>
      <c r="L48" s="222"/>
    </row>
    <row r="49" spans="1:12" ht="13.5" customHeight="1">
      <c r="A49" s="217"/>
      <c r="B49" s="224"/>
      <c r="C49" s="223"/>
      <c r="D49" s="223"/>
      <c r="E49" s="223"/>
      <c r="F49" s="223"/>
      <c r="G49" s="223"/>
      <c r="H49" s="223"/>
      <c r="I49" s="223"/>
      <c r="J49" s="223"/>
      <c r="K49" s="223"/>
      <c r="L49" s="222"/>
    </row>
    <row r="50" spans="1:12" ht="13.5" customHeight="1">
      <c r="A50" s="217"/>
      <c r="B50" s="224"/>
      <c r="C50" s="223"/>
      <c r="D50" s="223"/>
      <c r="E50" s="223"/>
      <c r="F50" s="223"/>
      <c r="G50" s="223"/>
      <c r="H50" s="223"/>
      <c r="I50" s="223"/>
      <c r="J50" s="223"/>
      <c r="K50" s="223"/>
      <c r="L50" s="222"/>
    </row>
    <row r="51" spans="1:12" ht="13.5" customHeight="1">
      <c r="A51" s="217"/>
      <c r="B51" s="224"/>
      <c r="C51" s="223"/>
      <c r="D51" s="223"/>
      <c r="E51" s="223"/>
      <c r="F51" s="223"/>
      <c r="G51" s="223"/>
      <c r="H51" s="223"/>
      <c r="I51" s="223"/>
      <c r="J51" s="223"/>
      <c r="K51" s="223"/>
      <c r="L51" s="222"/>
    </row>
    <row r="52" spans="1:12" ht="13.5" customHeight="1">
      <c r="A52" s="217"/>
      <c r="B52" s="224"/>
      <c r="C52" s="223"/>
      <c r="D52" s="223"/>
      <c r="E52" s="223"/>
      <c r="F52" s="223"/>
      <c r="G52" s="223"/>
      <c r="H52" s="223"/>
      <c r="I52" s="223"/>
      <c r="J52" s="223"/>
      <c r="K52" s="223"/>
      <c r="L52" s="222"/>
    </row>
    <row r="53" spans="1:12" ht="13.5" customHeight="1">
      <c r="A53" s="217"/>
      <c r="B53" s="224"/>
      <c r="C53" s="223"/>
      <c r="D53" s="223"/>
      <c r="E53" s="223"/>
      <c r="F53" s="223"/>
      <c r="G53" s="223"/>
      <c r="H53" s="223"/>
      <c r="I53" s="223"/>
      <c r="J53" s="223"/>
      <c r="K53" s="223"/>
      <c r="L53" s="222"/>
    </row>
    <row r="54" spans="1:12" ht="13.5" customHeight="1">
      <c r="A54" s="217"/>
      <c r="B54" s="224"/>
      <c r="C54" s="223"/>
      <c r="D54" s="223"/>
      <c r="E54" s="223"/>
      <c r="F54" s="223"/>
      <c r="G54" s="223"/>
      <c r="H54" s="223"/>
      <c r="I54" s="223"/>
      <c r="J54" s="223"/>
      <c r="K54" s="223"/>
      <c r="L54" s="222"/>
    </row>
    <row r="55" spans="1:12" ht="4.5" customHeight="1">
      <c r="A55" s="217"/>
      <c r="B55" s="221"/>
      <c r="C55" s="220"/>
      <c r="D55" s="220"/>
      <c r="E55" s="220"/>
      <c r="F55" s="220"/>
      <c r="G55" s="220"/>
      <c r="H55" s="220"/>
      <c r="I55" s="220"/>
      <c r="J55" s="220"/>
      <c r="K55" s="220"/>
      <c r="L55" s="219"/>
    </row>
    <row r="56" spans="1:12" ht="6" customHeight="1">
      <c r="A56" s="217"/>
      <c r="B56" s="217"/>
      <c r="C56" s="217"/>
      <c r="D56" s="217"/>
      <c r="E56" s="217"/>
      <c r="F56" s="217"/>
      <c r="G56" s="217"/>
      <c r="H56" s="217"/>
      <c r="I56" s="217"/>
      <c r="J56" s="217"/>
      <c r="K56" s="217"/>
      <c r="L56" s="217"/>
    </row>
    <row r="57" spans="1:12" ht="15.75" customHeight="1">
      <c r="A57" s="217"/>
      <c r="B57" s="218" t="s">
        <v>323</v>
      </c>
      <c r="C57" s="217"/>
      <c r="D57" s="217"/>
      <c r="E57" s="217"/>
      <c r="F57" s="217"/>
      <c r="G57" s="217"/>
      <c r="H57" s="217"/>
      <c r="I57" s="217"/>
      <c r="J57" s="217"/>
      <c r="K57" s="217"/>
      <c r="L57" s="217"/>
    </row>
  </sheetData>
  <phoneticPr fontId="2"/>
  <pageMargins left="0.78740157480314965" right="0.47244094488188981" top="0.78740157480314965" bottom="0.70866141732283472" header="0.51181102362204722" footer="0.47244094488188981"/>
  <pageSetup paperSize="9" scale="88" orientation="portrait" r:id="rId1"/>
  <headerFooter alignWithMargins="0">
    <oddFooter>&amp;C&amp;9&amp;P</oddFooter>
  </headerFooter>
  <colBreaks count="1" manualBreakCount="1">
    <brk id="12" max="5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Layout" topLeftCell="B1" zoomScaleNormal="100" workbookViewId="0">
      <selection activeCell="G38" sqref="G38"/>
    </sheetView>
  </sheetViews>
  <sheetFormatPr defaultColWidth="9" defaultRowHeight="13.5"/>
  <cols>
    <col min="1" max="1" width="2.125" style="278" hidden="1" customWidth="1"/>
    <col min="2" max="2" width="1.25" style="278" customWidth="1"/>
    <col min="3" max="3" width="11" style="278" customWidth="1"/>
    <col min="4" max="5" width="5.125" style="278" customWidth="1"/>
    <col min="6" max="7" width="16.625" style="278" customWidth="1"/>
    <col min="8" max="8" width="13.5" style="278" customWidth="1"/>
    <col min="9" max="9" width="14.875" style="278" customWidth="1"/>
    <col min="10" max="10" width="13.375" style="278" customWidth="1"/>
    <col min="11" max="16384" width="9" style="278"/>
  </cols>
  <sheetData>
    <row r="1" spans="1:10" s="214" customFormat="1" ht="27" customHeight="1">
      <c r="A1" s="632" t="s">
        <v>463</v>
      </c>
      <c r="B1" s="284" t="s">
        <v>462</v>
      </c>
      <c r="F1" s="212" t="s">
        <v>461</v>
      </c>
    </row>
    <row r="2" spans="1:10" s="214" customFormat="1" ht="18" customHeight="1">
      <c r="A2" s="632"/>
      <c r="B2" s="620" t="s">
        <v>460</v>
      </c>
      <c r="C2" s="620"/>
      <c r="D2" s="620"/>
      <c r="E2" s="620"/>
      <c r="F2" s="620"/>
      <c r="I2" s="623" t="s">
        <v>459</v>
      </c>
      <c r="J2" s="623"/>
    </row>
    <row r="3" spans="1:10" ht="13.5" customHeight="1">
      <c r="A3" s="632"/>
      <c r="C3" s="624" t="s">
        <v>458</v>
      </c>
      <c r="D3" s="627" t="s">
        <v>457</v>
      </c>
      <c r="E3" s="624" t="s">
        <v>456</v>
      </c>
      <c r="F3" s="624" t="s">
        <v>455</v>
      </c>
      <c r="G3" s="624" t="s">
        <v>454</v>
      </c>
      <c r="H3" s="627" t="s">
        <v>453</v>
      </c>
      <c r="I3" s="627" t="s">
        <v>452</v>
      </c>
      <c r="J3" s="627" t="s">
        <v>451</v>
      </c>
    </row>
    <row r="4" spans="1:10">
      <c r="A4" s="632"/>
      <c r="C4" s="624"/>
      <c r="D4" s="628"/>
      <c r="E4" s="624"/>
      <c r="F4" s="624"/>
      <c r="G4" s="624"/>
      <c r="H4" s="629"/>
      <c r="I4" s="628"/>
      <c r="J4" s="629"/>
    </row>
    <row r="5" spans="1:10" ht="12" customHeight="1">
      <c r="A5" s="632"/>
      <c r="C5" s="633"/>
      <c r="D5" s="634"/>
      <c r="E5" s="618"/>
      <c r="F5" s="619"/>
      <c r="G5" s="619"/>
      <c r="H5" s="619"/>
      <c r="I5" s="619"/>
      <c r="J5" s="619"/>
    </row>
    <row r="6" spans="1:10" ht="12" customHeight="1">
      <c r="A6" s="632"/>
      <c r="C6" s="619"/>
      <c r="D6" s="635"/>
      <c r="E6" s="619"/>
      <c r="F6" s="619"/>
      <c r="G6" s="619"/>
      <c r="H6" s="619"/>
      <c r="I6" s="619"/>
      <c r="J6" s="619"/>
    </row>
    <row r="7" spans="1:10" ht="24" customHeight="1">
      <c r="A7" s="632"/>
      <c r="C7" s="282"/>
      <c r="D7" s="282"/>
      <c r="E7" s="281"/>
      <c r="F7" s="280"/>
      <c r="G7" s="280"/>
      <c r="H7" s="280"/>
      <c r="I7" s="280"/>
      <c r="J7" s="283" t="s">
        <v>450</v>
      </c>
    </row>
    <row r="8" spans="1:10" ht="24" customHeight="1">
      <c r="A8" s="632"/>
      <c r="C8" s="282"/>
      <c r="D8" s="282"/>
      <c r="E8" s="281"/>
      <c r="F8" s="280"/>
      <c r="G8" s="280"/>
      <c r="H8" s="280"/>
      <c r="I8" s="280"/>
      <c r="J8" s="283" t="s">
        <v>449</v>
      </c>
    </row>
    <row r="9" spans="1:10" ht="24" customHeight="1">
      <c r="A9" s="632"/>
      <c r="C9" s="282"/>
      <c r="D9" s="282"/>
      <c r="E9" s="281"/>
      <c r="F9" s="280"/>
      <c r="G9" s="280"/>
      <c r="H9" s="280"/>
      <c r="I9" s="280"/>
      <c r="J9" s="280"/>
    </row>
    <row r="10" spans="1:10" ht="24" customHeight="1">
      <c r="A10" s="632"/>
      <c r="C10" s="282"/>
      <c r="D10" s="282"/>
      <c r="E10" s="281"/>
      <c r="F10" s="280"/>
      <c r="G10" s="280"/>
      <c r="H10" s="280"/>
      <c r="I10" s="280"/>
      <c r="J10" s="280"/>
    </row>
    <row r="11" spans="1:10" ht="24" customHeight="1">
      <c r="A11" s="632"/>
      <c r="C11" s="282"/>
      <c r="D11" s="282"/>
      <c r="E11" s="281"/>
      <c r="F11" s="280"/>
      <c r="G11" s="280"/>
      <c r="H11" s="280"/>
      <c r="I11" s="280"/>
      <c r="J11" s="283" t="s">
        <v>448</v>
      </c>
    </row>
    <row r="12" spans="1:10" ht="24" customHeight="1">
      <c r="A12" s="632"/>
      <c r="C12" s="282"/>
      <c r="D12" s="282"/>
      <c r="E12" s="281"/>
      <c r="F12" s="280"/>
      <c r="G12" s="280"/>
      <c r="H12" s="280"/>
      <c r="I12" s="280"/>
      <c r="J12" s="283"/>
    </row>
    <row r="13" spans="1:10" ht="24" customHeight="1">
      <c r="A13" s="632"/>
      <c r="C13" s="282"/>
      <c r="D13" s="282"/>
      <c r="E13" s="281"/>
      <c r="F13" s="280"/>
      <c r="G13" s="280"/>
      <c r="H13" s="280"/>
      <c r="I13" s="280"/>
      <c r="J13" s="283"/>
    </row>
    <row r="14" spans="1:10" ht="24" customHeight="1">
      <c r="A14" s="632"/>
      <c r="C14" s="282"/>
      <c r="D14" s="282"/>
      <c r="E14" s="281"/>
      <c r="F14" s="280"/>
      <c r="G14" s="280"/>
      <c r="H14" s="280"/>
      <c r="I14" s="280"/>
      <c r="J14" s="283"/>
    </row>
    <row r="15" spans="1:10" ht="24" customHeight="1">
      <c r="A15" s="632"/>
      <c r="C15" s="282"/>
      <c r="D15" s="282"/>
      <c r="E15" s="281"/>
      <c r="F15" s="280"/>
      <c r="G15" s="280"/>
      <c r="H15" s="280"/>
      <c r="I15" s="280"/>
      <c r="J15" s="283"/>
    </row>
    <row r="16" spans="1:10" ht="24" customHeight="1">
      <c r="A16" s="632"/>
      <c r="C16" s="282"/>
      <c r="D16" s="282"/>
      <c r="E16" s="281"/>
      <c r="F16" s="280"/>
      <c r="G16" s="280"/>
      <c r="H16" s="280"/>
      <c r="I16" s="280"/>
      <c r="J16" s="283"/>
    </row>
    <row r="17" spans="1:10" ht="24" customHeight="1">
      <c r="A17" s="632"/>
      <c r="C17" s="282"/>
      <c r="D17" s="282"/>
      <c r="E17" s="281"/>
      <c r="F17" s="280"/>
      <c r="G17" s="280"/>
      <c r="H17" s="280"/>
      <c r="I17" s="280"/>
      <c r="J17" s="283" t="s">
        <v>448</v>
      </c>
    </row>
    <row r="18" spans="1:10" ht="24" customHeight="1">
      <c r="A18" s="632"/>
      <c r="C18" s="282"/>
      <c r="D18" s="282"/>
      <c r="E18" s="281"/>
      <c r="F18" s="280"/>
      <c r="G18" s="280"/>
      <c r="H18" s="280"/>
      <c r="I18" s="280"/>
      <c r="J18" s="280"/>
    </row>
    <row r="19" spans="1:10" ht="24" customHeight="1">
      <c r="A19" s="632"/>
      <c r="C19" s="282"/>
      <c r="D19" s="282"/>
      <c r="E19" s="281"/>
      <c r="F19" s="280"/>
      <c r="G19" s="280"/>
      <c r="H19" s="280"/>
      <c r="I19" s="280"/>
      <c r="J19" s="280"/>
    </row>
    <row r="20" spans="1:10" ht="24" customHeight="1">
      <c r="A20" s="632"/>
      <c r="C20" s="282"/>
      <c r="D20" s="282"/>
      <c r="E20" s="281"/>
      <c r="F20" s="280"/>
      <c r="G20" s="280"/>
      <c r="H20" s="280"/>
      <c r="I20" s="280"/>
      <c r="J20" s="280"/>
    </row>
    <row r="21" spans="1:10" ht="24" customHeight="1">
      <c r="A21" s="632"/>
      <c r="C21" s="282"/>
      <c r="D21" s="282"/>
      <c r="E21" s="281"/>
      <c r="F21" s="280"/>
      <c r="G21" s="280"/>
      <c r="H21" s="280"/>
      <c r="I21" s="280"/>
      <c r="J21" s="280"/>
    </row>
    <row r="22" spans="1:10" ht="24" customHeight="1">
      <c r="A22" s="632"/>
      <c r="C22" s="282"/>
      <c r="D22" s="282"/>
      <c r="E22" s="281"/>
      <c r="F22" s="280"/>
      <c r="G22" s="280"/>
      <c r="H22" s="280"/>
      <c r="I22" s="280"/>
      <c r="J22" s="280"/>
    </row>
    <row r="23" spans="1:10" ht="24" customHeight="1">
      <c r="A23" s="632"/>
      <c r="C23" s="282"/>
      <c r="D23" s="282"/>
      <c r="E23" s="281"/>
      <c r="F23" s="280"/>
      <c r="G23" s="280"/>
      <c r="H23" s="280"/>
      <c r="I23" s="280"/>
      <c r="J23" s="280"/>
    </row>
    <row r="24" spans="1:10" ht="24" customHeight="1">
      <c r="A24" s="632"/>
      <c r="C24" s="282"/>
      <c r="D24" s="282"/>
      <c r="E24" s="281"/>
      <c r="F24" s="280"/>
      <c r="G24" s="280"/>
      <c r="H24" s="280"/>
      <c r="I24" s="280"/>
      <c r="J24" s="280"/>
    </row>
    <row r="25" spans="1:10" ht="24" customHeight="1">
      <c r="A25" s="632"/>
      <c r="C25" s="282"/>
      <c r="D25" s="282"/>
      <c r="E25" s="281"/>
      <c r="F25" s="280"/>
      <c r="G25" s="280"/>
      <c r="H25" s="280"/>
      <c r="I25" s="280"/>
      <c r="J25" s="280"/>
    </row>
    <row r="26" spans="1:10" ht="24" customHeight="1">
      <c r="A26" s="632"/>
      <c r="C26" s="282"/>
      <c r="D26" s="282"/>
      <c r="E26" s="281"/>
      <c r="F26" s="280"/>
      <c r="G26" s="280"/>
      <c r="H26" s="280"/>
      <c r="I26" s="280"/>
      <c r="J26" s="280"/>
    </row>
    <row r="27" spans="1:10" ht="24" customHeight="1">
      <c r="A27" s="632"/>
      <c r="C27" s="282"/>
      <c r="D27" s="282"/>
      <c r="E27" s="281"/>
      <c r="F27" s="280"/>
      <c r="G27" s="280"/>
      <c r="H27" s="280"/>
      <c r="I27" s="280"/>
      <c r="J27" s="280"/>
    </row>
    <row r="28" spans="1:10" s="266" customFormat="1" ht="35.25" customHeight="1">
      <c r="A28" s="632"/>
      <c r="C28" s="625" t="s">
        <v>447</v>
      </c>
      <c r="D28" s="625"/>
      <c r="E28" s="625"/>
      <c r="F28" s="625"/>
      <c r="G28" s="625"/>
      <c r="H28" s="625"/>
      <c r="I28" s="626"/>
      <c r="J28" s="626"/>
    </row>
    <row r="29" spans="1:10" s="266" customFormat="1" ht="20.25" customHeight="1">
      <c r="A29" s="632"/>
      <c r="C29" s="621" t="s">
        <v>446</v>
      </c>
      <c r="D29" s="621"/>
      <c r="E29" s="621"/>
      <c r="F29" s="621"/>
      <c r="G29" s="621"/>
      <c r="H29" s="621"/>
      <c r="I29" s="622"/>
      <c r="J29" s="622"/>
    </row>
    <row r="30" spans="1:10" s="266" customFormat="1" ht="20.25" customHeight="1">
      <c r="A30" s="632"/>
      <c r="C30" s="621" t="s">
        <v>445</v>
      </c>
      <c r="D30" s="621"/>
      <c r="E30" s="622"/>
      <c r="F30" s="622"/>
      <c r="G30" s="622"/>
      <c r="H30" s="622"/>
      <c r="I30" s="622"/>
      <c r="J30" s="622"/>
    </row>
    <row r="31" spans="1:10" s="266" customFormat="1" ht="20.25" customHeight="1">
      <c r="A31" s="632"/>
      <c r="C31" s="621" t="s">
        <v>444</v>
      </c>
      <c r="D31" s="621"/>
      <c r="E31" s="622"/>
      <c r="F31" s="622"/>
      <c r="G31" s="622"/>
      <c r="H31" s="622"/>
      <c r="I31" s="622"/>
      <c r="J31" s="622"/>
    </row>
    <row r="32" spans="1:10" s="266" customFormat="1" ht="19.5" customHeight="1">
      <c r="A32" s="632"/>
      <c r="C32" s="621" t="s">
        <v>443</v>
      </c>
      <c r="D32" s="621"/>
      <c r="E32" s="622"/>
      <c r="F32" s="622"/>
      <c r="G32" s="622"/>
      <c r="H32" s="622"/>
      <c r="I32" s="622"/>
      <c r="J32" s="622"/>
    </row>
    <row r="33" spans="1:10" s="266" customFormat="1" ht="21.75" customHeight="1">
      <c r="A33" s="632"/>
      <c r="C33" s="621" t="s">
        <v>442</v>
      </c>
      <c r="D33" s="621"/>
      <c r="E33" s="622"/>
      <c r="F33" s="622"/>
      <c r="G33" s="622"/>
      <c r="H33" s="622"/>
      <c r="I33" s="622"/>
      <c r="J33" s="622"/>
    </row>
    <row r="34" spans="1:10" s="266" customFormat="1" ht="21.75" customHeight="1">
      <c r="A34" s="632"/>
      <c r="C34" s="621" t="s">
        <v>441</v>
      </c>
      <c r="D34" s="621"/>
      <c r="E34" s="622"/>
      <c r="F34" s="622"/>
      <c r="G34" s="622"/>
      <c r="H34" s="622"/>
      <c r="I34" s="622"/>
      <c r="J34" s="622"/>
    </row>
    <row r="35" spans="1:10" s="266" customFormat="1" ht="20.25" customHeight="1">
      <c r="A35" s="632"/>
      <c r="C35" s="621" t="s">
        <v>440</v>
      </c>
      <c r="D35" s="621"/>
      <c r="E35" s="622"/>
      <c r="F35" s="622"/>
      <c r="G35" s="622"/>
      <c r="H35" s="622"/>
      <c r="I35" s="622"/>
      <c r="J35" s="622"/>
    </row>
    <row r="36" spans="1:10" s="266" customFormat="1" ht="34.5" customHeight="1">
      <c r="A36" s="632"/>
      <c r="C36" s="621" t="s">
        <v>439</v>
      </c>
      <c r="D36" s="621"/>
      <c r="E36" s="621"/>
      <c r="F36" s="621"/>
      <c r="G36" s="621"/>
      <c r="H36" s="621"/>
      <c r="I36" s="622"/>
      <c r="J36" s="622"/>
    </row>
    <row r="37" spans="1:10" s="266" customFormat="1" ht="29.25" customHeight="1">
      <c r="A37" s="632"/>
      <c r="C37" s="630" t="s">
        <v>438</v>
      </c>
      <c r="D37" s="630"/>
      <c r="E37" s="630"/>
      <c r="F37" s="630"/>
      <c r="G37" s="630"/>
      <c r="H37" s="630"/>
      <c r="I37" s="631"/>
      <c r="J37" s="631"/>
    </row>
    <row r="38" spans="1:10">
      <c r="A38" s="279"/>
      <c r="C38" s="266"/>
      <c r="D38" s="266"/>
      <c r="E38" s="266"/>
      <c r="F38" s="266"/>
    </row>
    <row r="39" spans="1:10">
      <c r="A39" s="279"/>
      <c r="C39" s="266"/>
      <c r="D39" s="266"/>
      <c r="E39" s="266"/>
      <c r="F39" s="266"/>
    </row>
    <row r="40" spans="1:10">
      <c r="C40" s="266"/>
      <c r="D40" s="266"/>
      <c r="E40" s="266"/>
      <c r="F40" s="266"/>
    </row>
    <row r="41" spans="1:10">
      <c r="C41" s="266"/>
      <c r="D41" s="266"/>
      <c r="E41" s="266"/>
      <c r="F41" s="266"/>
    </row>
    <row r="42" spans="1:10">
      <c r="C42" s="266"/>
      <c r="D42" s="266"/>
      <c r="E42" s="266"/>
      <c r="F42" s="266"/>
    </row>
  </sheetData>
  <mergeCells count="29">
    <mergeCell ref="C37:J37"/>
    <mergeCell ref="J5:J6"/>
    <mergeCell ref="A1:A37"/>
    <mergeCell ref="C3:C4"/>
    <mergeCell ref="E3:E4"/>
    <mergeCell ref="F3:F4"/>
    <mergeCell ref="C5:C6"/>
    <mergeCell ref="C32:J32"/>
    <mergeCell ref="C33:J33"/>
    <mergeCell ref="C35:J35"/>
    <mergeCell ref="C34:J34"/>
    <mergeCell ref="D3:D4"/>
    <mergeCell ref="D5:D6"/>
    <mergeCell ref="C30:J30"/>
    <mergeCell ref="C31:J31"/>
    <mergeCell ref="J3:J4"/>
    <mergeCell ref="E5:E6"/>
    <mergeCell ref="F5:F6"/>
    <mergeCell ref="B2:F2"/>
    <mergeCell ref="C36:J36"/>
    <mergeCell ref="I2:J2"/>
    <mergeCell ref="G3:G4"/>
    <mergeCell ref="G5:G6"/>
    <mergeCell ref="C29:J29"/>
    <mergeCell ref="C28:J28"/>
    <mergeCell ref="H5:H6"/>
    <mergeCell ref="I5:I6"/>
    <mergeCell ref="I3:I4"/>
    <mergeCell ref="H3:H4"/>
  </mergeCells>
  <phoneticPr fontId="2"/>
  <pageMargins left="0.41" right="0.21" top="0.43307086614173229" bottom="0.19685039370078741" header="0.47244094488188981" footer="0.35433070866141736"/>
  <pageSetup paperSize="9" scale="91" orientation="portrait" r:id="rId1"/>
  <headerFooter alignWithMargins="0">
    <oddFooter>&amp;C－　２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9"/>
  <sheetViews>
    <sheetView showGridLines="0" view="pageLayout" zoomScaleNormal="100" zoomScaleSheetLayoutView="100" workbookViewId="0">
      <selection activeCell="U1" sqref="U1"/>
    </sheetView>
  </sheetViews>
  <sheetFormatPr defaultColWidth="9" defaultRowHeight="12"/>
  <cols>
    <col min="1" max="10" width="3.375" style="214" customWidth="1"/>
    <col min="11" max="11" width="5.125" style="214" customWidth="1"/>
    <col min="12" max="13" width="3.375" style="214" customWidth="1"/>
    <col min="14" max="14" width="4.125" style="214" customWidth="1"/>
    <col min="15" max="16" width="3.375" style="214" customWidth="1"/>
    <col min="17" max="17" width="4.125" style="214" customWidth="1"/>
    <col min="18" max="19" width="3.375" style="214" customWidth="1"/>
    <col min="20" max="20" width="4.25" style="214" customWidth="1"/>
    <col min="21" max="22" width="3.375" style="214" customWidth="1"/>
    <col min="23" max="23" width="4.625" style="214" customWidth="1"/>
    <col min="24" max="24" width="2.5" style="214" customWidth="1"/>
    <col min="25" max="25" width="2.875" style="214" customWidth="1"/>
    <col min="26" max="26" width="2.625" style="214" customWidth="1"/>
    <col min="27" max="28" width="3.375" style="214" customWidth="1"/>
    <col min="29" max="16384" width="9" style="214"/>
  </cols>
  <sheetData>
    <row r="1" spans="1:36" ht="21.75" customHeight="1">
      <c r="A1" s="241" t="s">
        <v>437</v>
      </c>
    </row>
    <row r="2" spans="1:36" s="231" customFormat="1" ht="14.25" customHeight="1">
      <c r="A2" s="214" t="s">
        <v>436</v>
      </c>
      <c r="B2" s="214"/>
      <c r="C2" s="214"/>
      <c r="D2" s="214"/>
      <c r="E2" s="214"/>
      <c r="F2" s="214"/>
      <c r="G2" s="214"/>
      <c r="H2" s="214"/>
      <c r="I2" s="214"/>
      <c r="J2" s="214"/>
    </row>
    <row r="3" spans="1:36" s="231" customFormat="1" ht="5.25" customHeight="1">
      <c r="A3" s="214"/>
      <c r="B3" s="265"/>
      <c r="C3" s="265"/>
      <c r="D3" s="265"/>
      <c r="E3" s="265"/>
      <c r="F3" s="265"/>
      <c r="G3" s="265"/>
      <c r="H3" s="265"/>
      <c r="I3" s="265"/>
      <c r="J3" s="265"/>
      <c r="K3" s="265"/>
      <c r="L3" s="265"/>
      <c r="M3" s="265"/>
      <c r="N3" s="265"/>
      <c r="O3" s="265"/>
      <c r="P3" s="265"/>
      <c r="Q3" s="265"/>
      <c r="R3" s="265"/>
      <c r="S3" s="265"/>
      <c r="T3" s="265"/>
      <c r="U3" s="265"/>
      <c r="V3" s="265"/>
      <c r="W3" s="265"/>
      <c r="X3" s="265"/>
      <c r="Y3" s="265"/>
      <c r="Z3" s="243"/>
    </row>
    <row r="4" spans="1:36" s="231" customFormat="1" ht="15.75" customHeight="1">
      <c r="A4" s="214"/>
      <c r="B4" s="701" t="s">
        <v>435</v>
      </c>
      <c r="C4" s="739"/>
      <c r="D4" s="740"/>
      <c r="E4" s="735" t="s">
        <v>434</v>
      </c>
      <c r="F4" s="732"/>
      <c r="G4" s="733"/>
      <c r="H4" s="731" t="s">
        <v>433</v>
      </c>
      <c r="I4" s="732"/>
      <c r="J4" s="733"/>
      <c r="K4" s="731" t="s">
        <v>432</v>
      </c>
      <c r="L4" s="732"/>
      <c r="M4" s="733"/>
      <c r="N4" s="731" t="s">
        <v>431</v>
      </c>
      <c r="O4" s="732"/>
      <c r="P4" s="733"/>
      <c r="Q4" s="731" t="s">
        <v>430</v>
      </c>
      <c r="R4" s="732"/>
      <c r="S4" s="734"/>
      <c r="T4" s="735" t="s">
        <v>429</v>
      </c>
      <c r="U4" s="732"/>
      <c r="V4" s="734"/>
    </row>
    <row r="5" spans="1:36" s="231" customFormat="1" ht="24" customHeight="1">
      <c r="A5" s="214"/>
      <c r="B5" s="727"/>
      <c r="C5" s="710"/>
      <c r="D5" s="728"/>
      <c r="E5" s="729"/>
      <c r="F5" s="730"/>
      <c r="G5" s="730"/>
      <c r="H5" s="730"/>
      <c r="I5" s="730"/>
      <c r="J5" s="730"/>
      <c r="K5" s="730"/>
      <c r="L5" s="730"/>
      <c r="M5" s="730"/>
      <c r="N5" s="730"/>
      <c r="O5" s="730"/>
      <c r="P5" s="730"/>
      <c r="Q5" s="730"/>
      <c r="R5" s="730"/>
      <c r="S5" s="738"/>
      <c r="T5" s="727"/>
      <c r="U5" s="710"/>
      <c r="V5" s="728"/>
      <c r="X5" s="267"/>
    </row>
    <row r="6" spans="1:36" s="231" customFormat="1" ht="10.5" customHeight="1">
      <c r="A6" s="214"/>
      <c r="B6" s="214"/>
      <c r="C6" s="214"/>
      <c r="D6" s="214"/>
      <c r="E6" s="214"/>
      <c r="F6" s="214"/>
      <c r="G6" s="214"/>
      <c r="H6" s="214"/>
      <c r="I6" s="214"/>
      <c r="J6" s="214"/>
    </row>
    <row r="7" spans="1:36" s="231" customFormat="1" ht="14.25" customHeight="1">
      <c r="A7" s="214" t="s">
        <v>428</v>
      </c>
      <c r="B7" s="214"/>
      <c r="C7" s="214"/>
      <c r="D7" s="214"/>
      <c r="E7" s="214"/>
      <c r="F7" s="214"/>
      <c r="G7" s="214"/>
      <c r="H7" s="214"/>
      <c r="I7" s="214"/>
      <c r="J7" s="214"/>
      <c r="M7" s="277"/>
      <c r="V7" s="214"/>
      <c r="W7" s="214"/>
      <c r="X7" s="214"/>
      <c r="Y7" s="214"/>
      <c r="Z7" s="214"/>
      <c r="AA7" s="214"/>
      <c r="AB7" s="214"/>
      <c r="AC7" s="214"/>
      <c r="AD7" s="214"/>
      <c r="AE7" s="214"/>
      <c r="AF7" s="214"/>
      <c r="AG7" s="214"/>
      <c r="AH7" s="214"/>
      <c r="AI7" s="214"/>
      <c r="AJ7" s="214"/>
    </row>
    <row r="8" spans="1:36" s="231" customFormat="1" ht="5.25" customHeight="1">
      <c r="A8" s="214"/>
      <c r="B8" s="265"/>
      <c r="C8" s="265"/>
      <c r="D8" s="265"/>
      <c r="E8" s="265"/>
      <c r="F8" s="265"/>
      <c r="G8" s="265"/>
      <c r="H8" s="265"/>
      <c r="I8" s="265"/>
      <c r="J8" s="265"/>
      <c r="K8" s="265"/>
      <c r="L8" s="265"/>
      <c r="M8" s="265"/>
      <c r="N8" s="265"/>
      <c r="O8" s="265"/>
      <c r="P8" s="265"/>
      <c r="Q8" s="265"/>
      <c r="R8" s="265"/>
      <c r="S8" s="265"/>
      <c r="T8" s="265"/>
      <c r="U8" s="265"/>
      <c r="V8" s="265"/>
      <c r="W8" s="265"/>
      <c r="X8" s="265"/>
      <c r="Y8" s="265"/>
      <c r="Z8" s="243"/>
    </row>
    <row r="9" spans="1:36" ht="17.25" customHeight="1">
      <c r="B9" s="695" t="s">
        <v>427</v>
      </c>
      <c r="C9" s="696"/>
      <c r="D9" s="696"/>
      <c r="E9" s="696"/>
      <c r="F9" s="697"/>
      <c r="G9" s="720" t="s">
        <v>426</v>
      </c>
      <c r="H9" s="720"/>
      <c r="I9" s="736"/>
      <c r="J9" s="737" t="s">
        <v>425</v>
      </c>
      <c r="K9" s="720"/>
      <c r="L9" s="736"/>
      <c r="M9" s="737" t="s">
        <v>424</v>
      </c>
      <c r="N9" s="720"/>
      <c r="O9" s="736"/>
      <c r="P9" s="722" t="s">
        <v>423</v>
      </c>
      <c r="Q9" s="696"/>
      <c r="R9" s="723"/>
      <c r="S9" s="720" t="s">
        <v>422</v>
      </c>
      <c r="T9" s="720"/>
      <c r="U9" s="720"/>
      <c r="V9" s="719" t="s">
        <v>421</v>
      </c>
      <c r="W9" s="720"/>
      <c r="X9" s="720"/>
      <c r="Y9" s="720"/>
      <c r="Z9" s="721"/>
    </row>
    <row r="10" spans="1:36" ht="22.5" customHeight="1">
      <c r="B10" s="698">
        <v>0</v>
      </c>
      <c r="C10" s="699"/>
      <c r="D10" s="699"/>
      <c r="E10" s="699"/>
      <c r="F10" s="700"/>
      <c r="G10" s="693">
        <v>0</v>
      </c>
      <c r="H10" s="693"/>
      <c r="I10" s="694"/>
      <c r="J10" s="692">
        <v>0</v>
      </c>
      <c r="K10" s="693"/>
      <c r="L10" s="694"/>
      <c r="M10" s="692">
        <v>0</v>
      </c>
      <c r="N10" s="693"/>
      <c r="O10" s="694"/>
      <c r="P10" s="692">
        <v>0</v>
      </c>
      <c r="Q10" s="693"/>
      <c r="R10" s="694"/>
      <c r="S10" s="692">
        <v>0</v>
      </c>
      <c r="T10" s="693"/>
      <c r="U10" s="693"/>
      <c r="V10" s="724" t="str">
        <f>IF(SUM(G10:U10)=0,"　　．　　",(ROUND(((G10*1)+(J10*2)+(M10*3)+(P10*4)+(S10*5))/SUM(G10:U10),2)))</f>
        <v>　　．　　</v>
      </c>
      <c r="W10" s="725"/>
      <c r="X10" s="725"/>
      <c r="Y10" s="725"/>
      <c r="Z10" s="726"/>
      <c r="AB10" s="267"/>
    </row>
    <row r="11" spans="1:36" s="231" customFormat="1" ht="24" customHeight="1">
      <c r="A11" s="214"/>
      <c r="B11" s="276" t="s">
        <v>420</v>
      </c>
      <c r="C11" s="214"/>
      <c r="D11" s="214"/>
      <c r="E11" s="214"/>
      <c r="F11" s="214"/>
      <c r="G11" s="214"/>
      <c r="H11" s="214"/>
      <c r="I11" s="214"/>
      <c r="J11" s="214"/>
      <c r="AA11" s="214"/>
      <c r="AB11" s="214"/>
      <c r="AC11" s="214"/>
      <c r="AD11" s="214"/>
      <c r="AE11" s="214"/>
    </row>
    <row r="12" spans="1:36" s="231" customFormat="1" ht="14.25" customHeight="1">
      <c r="A12" s="214" t="s">
        <v>419</v>
      </c>
      <c r="B12" s="214"/>
      <c r="C12" s="214"/>
      <c r="D12" s="214"/>
      <c r="E12" s="214"/>
      <c r="F12" s="214"/>
      <c r="G12" s="214"/>
      <c r="H12" s="214"/>
      <c r="I12" s="214"/>
      <c r="J12" s="214"/>
    </row>
    <row r="13" spans="1:36" s="231" customFormat="1" ht="5.25" customHeight="1">
      <c r="A13" s="214"/>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43"/>
    </row>
    <row r="14" spans="1:36" s="231" customFormat="1" ht="33" customHeight="1">
      <c r="A14" s="214"/>
      <c r="B14" s="701" t="s">
        <v>418</v>
      </c>
      <c r="C14" s="702"/>
      <c r="D14" s="702"/>
      <c r="E14" s="702"/>
      <c r="F14" s="703"/>
      <c r="G14" s="706" t="s">
        <v>417</v>
      </c>
      <c r="H14" s="707"/>
      <c r="I14" s="707"/>
      <c r="J14" s="708"/>
      <c r="K14" s="712" t="s">
        <v>416</v>
      </c>
      <c r="L14" s="707"/>
      <c r="M14" s="707"/>
      <c r="N14" s="707"/>
      <c r="O14" s="714" t="s">
        <v>415</v>
      </c>
      <c r="P14" s="664"/>
      <c r="Q14" s="664"/>
      <c r="R14" s="664"/>
      <c r="S14" s="715" t="s">
        <v>414</v>
      </c>
      <c r="T14" s="716"/>
      <c r="U14" s="716"/>
      <c r="V14" s="717"/>
      <c r="W14" s="214"/>
      <c r="X14" s="214"/>
      <c r="Y14" s="214"/>
      <c r="Z14" s="214"/>
      <c r="AA14" s="214"/>
      <c r="AB14" s="214"/>
    </row>
    <row r="15" spans="1:36" s="231" customFormat="1" ht="24" customHeight="1">
      <c r="A15" s="214"/>
      <c r="B15" s="704" t="s">
        <v>389</v>
      </c>
      <c r="C15" s="705"/>
      <c r="D15" s="705"/>
      <c r="E15" s="705"/>
      <c r="F15" s="705"/>
      <c r="G15" s="709" t="s">
        <v>389</v>
      </c>
      <c r="H15" s="710"/>
      <c r="I15" s="710"/>
      <c r="J15" s="711"/>
      <c r="K15" s="713" t="s">
        <v>389</v>
      </c>
      <c r="L15" s="705"/>
      <c r="M15" s="705"/>
      <c r="N15" s="705"/>
      <c r="O15" s="713" t="s">
        <v>389</v>
      </c>
      <c r="P15" s="705"/>
      <c r="Q15" s="705"/>
      <c r="R15" s="705"/>
      <c r="S15" s="713" t="s">
        <v>389</v>
      </c>
      <c r="T15" s="705"/>
      <c r="U15" s="705"/>
      <c r="V15" s="718"/>
      <c r="W15" s="214"/>
      <c r="X15" s="214"/>
      <c r="Y15" s="214"/>
      <c r="Z15" s="214"/>
      <c r="AA15" s="214"/>
      <c r="AB15" s="214"/>
    </row>
    <row r="16" spans="1:36" s="231" customFormat="1" ht="5.25" customHeight="1">
      <c r="A16" s="214"/>
      <c r="B16" s="276"/>
      <c r="C16" s="214"/>
      <c r="D16" s="214"/>
      <c r="E16" s="214"/>
      <c r="F16" s="214"/>
      <c r="G16" s="214"/>
      <c r="H16" s="214"/>
      <c r="I16" s="214"/>
      <c r="J16" s="214"/>
      <c r="AA16" s="214"/>
      <c r="AB16" s="214"/>
      <c r="AC16" s="214"/>
      <c r="AD16" s="214"/>
      <c r="AE16" s="214"/>
    </row>
    <row r="17" spans="1:45" s="231" customFormat="1" ht="5.25" customHeight="1">
      <c r="A17" s="214"/>
      <c r="B17" s="276"/>
      <c r="C17" s="214"/>
      <c r="D17" s="214"/>
      <c r="E17" s="214"/>
      <c r="F17" s="214"/>
      <c r="G17" s="214"/>
      <c r="H17" s="214"/>
      <c r="I17" s="214"/>
      <c r="J17" s="214"/>
      <c r="AA17" s="214"/>
      <c r="AB17" s="214"/>
      <c r="AC17" s="214"/>
      <c r="AD17" s="214"/>
      <c r="AE17" s="214"/>
    </row>
    <row r="18" spans="1:45" s="231" customFormat="1" ht="15" customHeight="1" thickBot="1">
      <c r="A18" s="214" t="s">
        <v>413</v>
      </c>
      <c r="B18" s="214"/>
      <c r="C18" s="214"/>
      <c r="D18" s="214"/>
      <c r="E18" s="214"/>
      <c r="F18" s="214"/>
      <c r="G18" s="214"/>
      <c r="H18" s="214"/>
      <c r="I18" s="214"/>
      <c r="J18" s="214"/>
    </row>
    <row r="19" spans="1:45" s="231" customFormat="1" ht="21.75" customHeight="1" thickBot="1">
      <c r="A19" s="214"/>
      <c r="B19" s="683" t="s">
        <v>412</v>
      </c>
      <c r="C19" s="684"/>
      <c r="D19" s="684"/>
      <c r="E19" s="684"/>
      <c r="F19" s="684"/>
      <c r="G19" s="684"/>
      <c r="H19" s="684"/>
      <c r="I19" s="685"/>
      <c r="J19" s="682" t="s">
        <v>398</v>
      </c>
      <c r="K19" s="667"/>
      <c r="L19" s="667"/>
      <c r="M19" s="668"/>
      <c r="N19" s="211"/>
      <c r="O19" s="211"/>
      <c r="P19" s="211"/>
      <c r="Q19" s="211"/>
      <c r="R19" s="211"/>
      <c r="S19" s="211"/>
      <c r="T19" s="211"/>
      <c r="U19" s="211"/>
      <c r="V19" s="211"/>
      <c r="W19" s="211"/>
      <c r="X19" s="211"/>
      <c r="Y19" s="211"/>
      <c r="Z19" s="211"/>
    </row>
    <row r="20" spans="1:45" s="231" customFormat="1" ht="31.5" customHeight="1">
      <c r="A20" s="214"/>
      <c r="B20" s="650" t="s">
        <v>411</v>
      </c>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0"/>
    </row>
    <row r="21" spans="1:45" s="231" customFormat="1" ht="15" customHeight="1">
      <c r="A21" s="214"/>
      <c r="B21" s="679"/>
      <c r="C21" s="689"/>
      <c r="D21" s="689"/>
      <c r="E21" s="689"/>
      <c r="F21" s="689"/>
      <c r="G21" s="642" t="s">
        <v>394</v>
      </c>
      <c r="H21" s="640"/>
      <c r="I21" s="640"/>
      <c r="J21" s="639" t="s">
        <v>394</v>
      </c>
      <c r="K21" s="640"/>
      <c r="L21" s="640"/>
      <c r="M21" s="639" t="s">
        <v>394</v>
      </c>
      <c r="N21" s="640"/>
      <c r="O21" s="640"/>
      <c r="P21" s="639" t="s">
        <v>394</v>
      </c>
      <c r="Q21" s="640"/>
      <c r="R21" s="640"/>
      <c r="S21" s="639" t="s">
        <v>394</v>
      </c>
      <c r="T21" s="640"/>
      <c r="U21" s="640"/>
      <c r="V21" s="639" t="s">
        <v>394</v>
      </c>
      <c r="W21" s="640"/>
      <c r="X21" s="641"/>
      <c r="Z21" s="214"/>
      <c r="AA21" s="214"/>
      <c r="AB21" s="214"/>
      <c r="AC21" s="214"/>
      <c r="AD21" s="214"/>
      <c r="AE21" s="214"/>
      <c r="AF21" s="214"/>
      <c r="AG21" s="214"/>
      <c r="AH21" s="214"/>
      <c r="AI21" s="214"/>
      <c r="AJ21" s="214"/>
      <c r="AK21" s="214"/>
      <c r="AL21" s="214"/>
      <c r="AM21" s="214"/>
      <c r="AN21" s="214"/>
      <c r="AO21" s="214"/>
      <c r="AP21" s="214"/>
      <c r="AQ21" s="214"/>
      <c r="AR21" s="214"/>
    </row>
    <row r="22" spans="1:45" s="231" customFormat="1" ht="18" customHeight="1">
      <c r="A22" s="214"/>
      <c r="B22" s="677" t="s">
        <v>409</v>
      </c>
      <c r="C22" s="691"/>
      <c r="D22" s="691"/>
      <c r="E22" s="691"/>
      <c r="F22" s="691"/>
      <c r="G22" s="681">
        <v>0</v>
      </c>
      <c r="H22" s="644"/>
      <c r="I22" s="644"/>
      <c r="J22" s="643">
        <v>0</v>
      </c>
      <c r="K22" s="644"/>
      <c r="L22" s="644"/>
      <c r="M22" s="643">
        <v>0</v>
      </c>
      <c r="N22" s="644"/>
      <c r="O22" s="644"/>
      <c r="P22" s="643">
        <v>0</v>
      </c>
      <c r="Q22" s="644"/>
      <c r="R22" s="644"/>
      <c r="S22" s="643">
        <v>0</v>
      </c>
      <c r="T22" s="644"/>
      <c r="U22" s="644"/>
      <c r="V22" s="643">
        <v>0</v>
      </c>
      <c r="W22" s="644"/>
      <c r="X22" s="645"/>
      <c r="Z22" s="214"/>
      <c r="AA22" s="214"/>
      <c r="AB22" s="214"/>
      <c r="AC22" s="214"/>
      <c r="AD22" s="214"/>
      <c r="AE22" s="214"/>
      <c r="AF22" s="214"/>
      <c r="AG22" s="214"/>
      <c r="AH22" s="214"/>
      <c r="AI22" s="214"/>
      <c r="AJ22" s="214"/>
      <c r="AK22" s="214"/>
      <c r="AL22" s="214"/>
      <c r="AM22" s="214"/>
      <c r="AN22" s="214"/>
      <c r="AO22" s="214"/>
      <c r="AP22" s="214"/>
      <c r="AQ22" s="214"/>
    </row>
    <row r="23" spans="1:45" s="271" customFormat="1" ht="12" customHeight="1">
      <c r="A23" s="268"/>
      <c r="B23" s="675" t="s">
        <v>392</v>
      </c>
      <c r="C23" s="690"/>
      <c r="D23" s="690"/>
      <c r="E23" s="690"/>
      <c r="F23" s="690"/>
      <c r="G23" s="661" t="s">
        <v>391</v>
      </c>
      <c r="H23" s="647"/>
      <c r="I23" s="647"/>
      <c r="J23" s="646" t="s">
        <v>391</v>
      </c>
      <c r="K23" s="647"/>
      <c r="L23" s="647"/>
      <c r="M23" s="646" t="s">
        <v>391</v>
      </c>
      <c r="N23" s="647"/>
      <c r="O23" s="647"/>
      <c r="P23" s="646" t="s">
        <v>391</v>
      </c>
      <c r="Q23" s="647"/>
      <c r="R23" s="647"/>
      <c r="S23" s="646" t="s">
        <v>391</v>
      </c>
      <c r="T23" s="647"/>
      <c r="U23" s="647"/>
      <c r="V23" s="646" t="s">
        <v>391</v>
      </c>
      <c r="W23" s="647"/>
      <c r="X23" s="648"/>
      <c r="Z23" s="268"/>
      <c r="AA23" s="268"/>
      <c r="AB23" s="268"/>
      <c r="AC23" s="268"/>
      <c r="AD23" s="268"/>
      <c r="AE23" s="268"/>
      <c r="AF23" s="268"/>
      <c r="AG23" s="268"/>
      <c r="AH23" s="268"/>
      <c r="AI23" s="268"/>
      <c r="AJ23" s="268"/>
      <c r="AK23" s="268"/>
      <c r="AL23" s="268"/>
      <c r="AM23" s="268"/>
      <c r="AN23" s="268"/>
      <c r="AO23" s="268"/>
      <c r="AP23" s="268"/>
      <c r="AQ23" s="268"/>
    </row>
    <row r="24" spans="1:45" s="231" customFormat="1" ht="26.25" customHeight="1">
      <c r="A24" s="214"/>
      <c r="B24" s="686" t="s">
        <v>408</v>
      </c>
      <c r="C24" s="687"/>
      <c r="D24" s="687"/>
      <c r="E24" s="687"/>
      <c r="F24" s="688"/>
      <c r="G24" s="638" t="s">
        <v>389</v>
      </c>
      <c r="H24" s="636"/>
      <c r="I24" s="636"/>
      <c r="J24" s="636" t="s">
        <v>389</v>
      </c>
      <c r="K24" s="636"/>
      <c r="L24" s="636"/>
      <c r="M24" s="636" t="s">
        <v>389</v>
      </c>
      <c r="N24" s="636"/>
      <c r="O24" s="636"/>
      <c r="P24" s="636" t="s">
        <v>389</v>
      </c>
      <c r="Q24" s="636"/>
      <c r="R24" s="636"/>
      <c r="S24" s="636" t="s">
        <v>389</v>
      </c>
      <c r="T24" s="636"/>
      <c r="U24" s="636"/>
      <c r="V24" s="636" t="s">
        <v>389</v>
      </c>
      <c r="W24" s="636"/>
      <c r="X24" s="637"/>
      <c r="Z24" s="267" t="s">
        <v>410</v>
      </c>
      <c r="AA24" s="214"/>
      <c r="AB24" s="214"/>
      <c r="AC24" s="214"/>
      <c r="AD24" s="214"/>
      <c r="AE24" s="214"/>
      <c r="AF24" s="214"/>
      <c r="AG24" s="214"/>
      <c r="AH24" s="214"/>
      <c r="AI24" s="214"/>
      <c r="AJ24" s="214"/>
      <c r="AK24" s="214"/>
      <c r="AL24" s="214"/>
      <c r="AM24" s="214"/>
      <c r="AN24" s="214"/>
      <c r="AO24" s="214"/>
      <c r="AP24" s="214"/>
      <c r="AQ24" s="214"/>
    </row>
    <row r="25" spans="1:45" s="231" customFormat="1" ht="15" customHeight="1">
      <c r="A25" s="214"/>
      <c r="B25" s="679"/>
      <c r="C25" s="689"/>
      <c r="D25" s="689"/>
      <c r="E25" s="689"/>
      <c r="F25" s="689"/>
      <c r="G25" s="642" t="s">
        <v>394</v>
      </c>
      <c r="H25" s="640"/>
      <c r="I25" s="640"/>
      <c r="J25" s="639" t="s">
        <v>394</v>
      </c>
      <c r="K25" s="640"/>
      <c r="L25" s="640"/>
      <c r="M25" s="639" t="s">
        <v>394</v>
      </c>
      <c r="N25" s="640"/>
      <c r="O25" s="640"/>
      <c r="P25" s="639" t="s">
        <v>394</v>
      </c>
      <c r="Q25" s="640"/>
      <c r="R25" s="640"/>
      <c r="S25" s="639" t="s">
        <v>394</v>
      </c>
      <c r="T25" s="640"/>
      <c r="U25" s="640"/>
      <c r="V25" s="639" t="s">
        <v>394</v>
      </c>
      <c r="W25" s="640"/>
      <c r="X25" s="641"/>
      <c r="Z25" s="267"/>
      <c r="AA25" s="214"/>
      <c r="AB25" s="214"/>
      <c r="AC25" s="214"/>
      <c r="AD25" s="214"/>
      <c r="AE25" s="214"/>
      <c r="AF25" s="214"/>
      <c r="AG25" s="214"/>
      <c r="AH25" s="214"/>
      <c r="AI25" s="214"/>
      <c r="AJ25" s="214"/>
      <c r="AK25" s="214"/>
      <c r="AL25" s="214"/>
      <c r="AM25" s="214"/>
      <c r="AN25" s="214"/>
      <c r="AO25" s="214"/>
      <c r="AP25" s="214"/>
      <c r="AQ25" s="214"/>
    </row>
    <row r="26" spans="1:45" s="231" customFormat="1" ht="18" customHeight="1">
      <c r="A26" s="214"/>
      <c r="B26" s="677" t="s">
        <v>409</v>
      </c>
      <c r="C26" s="691"/>
      <c r="D26" s="691"/>
      <c r="E26" s="691"/>
      <c r="F26" s="691"/>
      <c r="G26" s="681">
        <v>0</v>
      </c>
      <c r="H26" s="644"/>
      <c r="I26" s="644"/>
      <c r="J26" s="643">
        <v>0</v>
      </c>
      <c r="K26" s="644"/>
      <c r="L26" s="644"/>
      <c r="M26" s="643">
        <v>0</v>
      </c>
      <c r="N26" s="644"/>
      <c r="O26" s="644"/>
      <c r="P26" s="643">
        <v>0</v>
      </c>
      <c r="Q26" s="644"/>
      <c r="R26" s="644"/>
      <c r="S26" s="643">
        <v>0</v>
      </c>
      <c r="T26" s="644"/>
      <c r="U26" s="644"/>
      <c r="V26" s="643">
        <v>0</v>
      </c>
      <c r="W26" s="644"/>
      <c r="X26" s="645"/>
      <c r="Z26" s="267"/>
      <c r="AA26" s="214"/>
      <c r="AB26" s="214"/>
      <c r="AC26" s="214"/>
      <c r="AD26" s="214"/>
      <c r="AE26" s="214"/>
      <c r="AF26" s="214"/>
      <c r="AG26" s="214"/>
      <c r="AH26" s="214"/>
      <c r="AI26" s="214"/>
      <c r="AJ26" s="214"/>
      <c r="AK26" s="214"/>
      <c r="AL26" s="214"/>
      <c r="AM26" s="214"/>
      <c r="AN26" s="214"/>
      <c r="AO26" s="214"/>
      <c r="AP26" s="214"/>
      <c r="AQ26" s="214"/>
    </row>
    <row r="27" spans="1:45" s="271" customFormat="1" ht="12" customHeight="1">
      <c r="A27" s="268"/>
      <c r="B27" s="675" t="s">
        <v>392</v>
      </c>
      <c r="C27" s="690"/>
      <c r="D27" s="690"/>
      <c r="E27" s="690"/>
      <c r="F27" s="690"/>
      <c r="G27" s="661" t="s">
        <v>391</v>
      </c>
      <c r="H27" s="647"/>
      <c r="I27" s="647"/>
      <c r="J27" s="646" t="s">
        <v>391</v>
      </c>
      <c r="K27" s="647"/>
      <c r="L27" s="647"/>
      <c r="M27" s="646" t="s">
        <v>391</v>
      </c>
      <c r="N27" s="647"/>
      <c r="O27" s="647"/>
      <c r="P27" s="646" t="s">
        <v>391</v>
      </c>
      <c r="Q27" s="647"/>
      <c r="R27" s="647"/>
      <c r="S27" s="646" t="s">
        <v>391</v>
      </c>
      <c r="T27" s="647"/>
      <c r="U27" s="647"/>
      <c r="V27" s="646" t="s">
        <v>391</v>
      </c>
      <c r="W27" s="647"/>
      <c r="X27" s="648"/>
      <c r="Z27" s="275"/>
      <c r="AA27" s="268"/>
      <c r="AB27" s="268"/>
      <c r="AC27" s="268"/>
      <c r="AD27" s="268"/>
      <c r="AE27" s="268"/>
      <c r="AF27" s="268"/>
      <c r="AG27" s="268"/>
      <c r="AH27" s="268"/>
      <c r="AI27" s="268"/>
      <c r="AJ27" s="268"/>
      <c r="AK27" s="268"/>
      <c r="AL27" s="268"/>
      <c r="AM27" s="268"/>
      <c r="AN27" s="268"/>
      <c r="AO27" s="268"/>
      <c r="AP27" s="268"/>
      <c r="AQ27" s="268"/>
    </row>
    <row r="28" spans="1:45" s="231" customFormat="1" ht="26.25" customHeight="1">
      <c r="A28" s="214"/>
      <c r="B28" s="686" t="s">
        <v>408</v>
      </c>
      <c r="C28" s="687"/>
      <c r="D28" s="687"/>
      <c r="E28" s="687"/>
      <c r="F28" s="688"/>
      <c r="G28" s="638" t="s">
        <v>389</v>
      </c>
      <c r="H28" s="636"/>
      <c r="I28" s="636"/>
      <c r="J28" s="636" t="s">
        <v>389</v>
      </c>
      <c r="K28" s="636"/>
      <c r="L28" s="636"/>
      <c r="M28" s="636" t="s">
        <v>389</v>
      </c>
      <c r="N28" s="636"/>
      <c r="O28" s="636"/>
      <c r="P28" s="636" t="s">
        <v>389</v>
      </c>
      <c r="Q28" s="636"/>
      <c r="R28" s="636"/>
      <c r="S28" s="636" t="s">
        <v>389</v>
      </c>
      <c r="T28" s="636"/>
      <c r="U28" s="636"/>
      <c r="V28" s="636" t="s">
        <v>389</v>
      </c>
      <c r="W28" s="636"/>
      <c r="X28" s="637"/>
      <c r="Z28" s="267" t="s">
        <v>407</v>
      </c>
      <c r="AA28" s="214"/>
      <c r="AB28" s="214"/>
      <c r="AC28" s="214"/>
      <c r="AD28" s="214"/>
      <c r="AE28" s="214"/>
      <c r="AF28" s="214"/>
      <c r="AG28" s="214"/>
      <c r="AH28" s="214"/>
      <c r="AI28" s="214"/>
      <c r="AJ28" s="214"/>
      <c r="AK28" s="214"/>
      <c r="AL28" s="214"/>
      <c r="AM28" s="214"/>
      <c r="AN28" s="214"/>
      <c r="AO28" s="214"/>
      <c r="AP28" s="214"/>
      <c r="AQ28" s="214"/>
    </row>
    <row r="29" spans="1:45" s="231" customFormat="1" ht="6.75" customHeight="1">
      <c r="A29" s="213"/>
      <c r="B29" s="274"/>
      <c r="C29" s="274"/>
      <c r="D29" s="274"/>
      <c r="E29" s="274"/>
      <c r="F29" s="274"/>
      <c r="G29" s="274"/>
      <c r="H29" s="274"/>
      <c r="I29" s="274"/>
      <c r="J29" s="274"/>
      <c r="K29" s="274"/>
      <c r="L29" s="274"/>
      <c r="M29" s="274"/>
      <c r="N29" s="274"/>
      <c r="O29" s="274"/>
      <c r="P29" s="239"/>
      <c r="Q29" s="239"/>
      <c r="R29" s="239"/>
      <c r="S29" s="239"/>
      <c r="T29" s="239"/>
      <c r="U29" s="239"/>
      <c r="V29" s="239"/>
      <c r="W29" s="273"/>
      <c r="X29" s="273"/>
      <c r="Y29" s="273"/>
      <c r="Z29" s="273"/>
      <c r="AB29" s="267"/>
      <c r="AC29" s="214"/>
      <c r="AD29" s="214"/>
      <c r="AE29" s="214"/>
      <c r="AF29" s="214"/>
      <c r="AG29" s="214"/>
      <c r="AH29" s="214"/>
      <c r="AI29" s="214"/>
      <c r="AJ29" s="214"/>
      <c r="AK29" s="214"/>
      <c r="AL29" s="214"/>
      <c r="AM29" s="214"/>
      <c r="AN29" s="214"/>
      <c r="AO29" s="214"/>
      <c r="AP29" s="214"/>
      <c r="AQ29" s="214"/>
      <c r="AR29" s="214"/>
      <c r="AS29" s="214"/>
    </row>
    <row r="30" spans="1:45" s="231" customFormat="1" ht="15.75" customHeight="1">
      <c r="A30" s="213"/>
      <c r="B30" s="649" t="s">
        <v>406</v>
      </c>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B30" s="267"/>
      <c r="AC30" s="214"/>
      <c r="AD30" s="214"/>
      <c r="AE30" s="214"/>
      <c r="AF30" s="214"/>
      <c r="AG30" s="214"/>
      <c r="AH30" s="214"/>
      <c r="AI30" s="214"/>
      <c r="AJ30" s="214"/>
      <c r="AK30" s="214"/>
      <c r="AL30" s="214"/>
      <c r="AM30" s="214"/>
      <c r="AN30" s="214"/>
      <c r="AO30" s="214"/>
      <c r="AP30" s="214"/>
      <c r="AQ30" s="214"/>
      <c r="AR30" s="214"/>
      <c r="AS30" s="214"/>
    </row>
    <row r="31" spans="1:45" s="231" customFormat="1" ht="15" customHeight="1">
      <c r="A31" s="214"/>
      <c r="B31" s="652" t="s">
        <v>405</v>
      </c>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row>
    <row r="32" spans="1:45" s="231" customFormat="1" ht="24" customHeight="1">
      <c r="A32" s="214"/>
      <c r="B32" s="650" t="s">
        <v>404</v>
      </c>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row>
    <row r="33" spans="1:43" s="231" customFormat="1" ht="11.25" customHeight="1">
      <c r="A33" s="214"/>
      <c r="B33" s="268" t="s">
        <v>403</v>
      </c>
      <c r="C33" s="214"/>
      <c r="D33" s="214"/>
      <c r="E33" s="214"/>
      <c r="F33" s="214"/>
      <c r="G33" s="214"/>
      <c r="H33" s="214"/>
      <c r="I33" s="214"/>
      <c r="J33" s="214"/>
      <c r="K33" s="211"/>
      <c r="L33" s="211"/>
      <c r="M33" s="211"/>
      <c r="N33" s="211"/>
      <c r="O33" s="211"/>
      <c r="P33" s="211"/>
      <c r="Q33" s="211"/>
      <c r="R33" s="211"/>
      <c r="S33" s="211"/>
      <c r="T33" s="211"/>
      <c r="U33" s="211"/>
      <c r="V33" s="211"/>
      <c r="W33" s="211"/>
      <c r="X33" s="211"/>
      <c r="Y33" s="211"/>
      <c r="Z33" s="211"/>
    </row>
    <row r="34" spans="1:43" s="231" customFormat="1" ht="12" customHeight="1">
      <c r="A34" s="214"/>
      <c r="B34" s="268" t="s">
        <v>402</v>
      </c>
      <c r="C34" s="214"/>
      <c r="D34" s="214"/>
      <c r="E34" s="214"/>
      <c r="F34" s="214"/>
      <c r="G34" s="214"/>
      <c r="H34" s="214"/>
      <c r="I34" s="214"/>
      <c r="J34" s="214"/>
      <c r="K34" s="211"/>
      <c r="L34" s="211"/>
      <c r="M34" s="211"/>
      <c r="N34" s="211"/>
      <c r="O34" s="211"/>
      <c r="P34" s="211"/>
      <c r="Q34" s="211"/>
      <c r="R34" s="211"/>
      <c r="S34" s="211"/>
      <c r="T34" s="211"/>
      <c r="U34" s="211"/>
      <c r="V34" s="211"/>
      <c r="W34" s="211"/>
      <c r="X34" s="211"/>
      <c r="Y34" s="211"/>
      <c r="Z34" s="211"/>
    </row>
    <row r="35" spans="1:43" s="231" customFormat="1" ht="12" customHeight="1">
      <c r="A35" s="214"/>
      <c r="B35" s="268" t="s">
        <v>401</v>
      </c>
      <c r="C35" s="214"/>
      <c r="D35" s="214"/>
      <c r="E35" s="214"/>
      <c r="F35" s="214"/>
      <c r="G35" s="214"/>
      <c r="H35" s="214"/>
      <c r="I35" s="214"/>
      <c r="J35" s="214"/>
      <c r="K35" s="211"/>
      <c r="L35" s="211"/>
      <c r="M35" s="211"/>
      <c r="N35" s="211"/>
      <c r="O35" s="211"/>
      <c r="P35" s="211"/>
      <c r="Q35" s="211"/>
      <c r="R35" s="211"/>
      <c r="S35" s="211"/>
      <c r="T35" s="211"/>
      <c r="U35" s="211"/>
      <c r="V35" s="211"/>
      <c r="W35" s="211"/>
      <c r="X35" s="211"/>
      <c r="Y35" s="211"/>
      <c r="Z35" s="211"/>
    </row>
    <row r="36" spans="1:43" s="231" customFormat="1" ht="23.25" customHeight="1">
      <c r="A36" s="214"/>
      <c r="B36" s="741" t="s">
        <v>386</v>
      </c>
      <c r="C36" s="742"/>
      <c r="D36" s="742"/>
      <c r="E36" s="742"/>
      <c r="F36" s="742"/>
      <c r="G36" s="742"/>
      <c r="H36" s="742"/>
      <c r="I36" s="743"/>
      <c r="J36" s="743"/>
      <c r="K36" s="743"/>
      <c r="L36" s="743"/>
      <c r="M36" s="743"/>
      <c r="N36" s="743"/>
      <c r="O36" s="743"/>
      <c r="P36" s="743"/>
      <c r="Q36" s="743"/>
      <c r="R36" s="743"/>
      <c r="S36" s="743"/>
      <c r="T36" s="743"/>
      <c r="U36" s="743"/>
      <c r="V36" s="743"/>
      <c r="W36" s="744"/>
      <c r="X36" s="211"/>
      <c r="Y36" s="211"/>
      <c r="Z36" s="211"/>
    </row>
    <row r="37" spans="1:43" s="231" customFormat="1" ht="7.5" customHeight="1">
      <c r="A37" s="214"/>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row>
    <row r="38" spans="1:43" s="231" customFormat="1" ht="18" customHeight="1" thickBot="1">
      <c r="A38" s="214" t="s">
        <v>400</v>
      </c>
      <c r="B38" s="214"/>
      <c r="C38" s="214"/>
      <c r="D38" s="214"/>
      <c r="E38" s="214"/>
      <c r="F38" s="214"/>
      <c r="G38" s="214"/>
      <c r="H38" s="214"/>
      <c r="I38" s="214"/>
      <c r="J38" s="214"/>
    </row>
    <row r="39" spans="1:43" s="231" customFormat="1" ht="25.5" customHeight="1" thickBot="1">
      <c r="A39" s="214"/>
      <c r="B39" s="663" t="s">
        <v>399</v>
      </c>
      <c r="C39" s="664"/>
      <c r="D39" s="664"/>
      <c r="E39" s="664"/>
      <c r="F39" s="664"/>
      <c r="G39" s="664"/>
      <c r="H39" s="664"/>
      <c r="I39" s="665"/>
      <c r="J39" s="666" t="s">
        <v>398</v>
      </c>
      <c r="K39" s="667"/>
      <c r="L39" s="667"/>
      <c r="M39" s="668"/>
      <c r="P39" s="653" t="s">
        <v>397</v>
      </c>
      <c r="Q39" s="654"/>
      <c r="R39" s="654"/>
      <c r="S39" s="654"/>
      <c r="T39" s="654"/>
      <c r="U39" s="654"/>
      <c r="V39" s="655"/>
      <c r="W39" s="659"/>
    </row>
    <row r="40" spans="1:43" s="231" customFormat="1" ht="18" customHeight="1">
      <c r="A40" s="214"/>
      <c r="B40" s="669" t="s">
        <v>396</v>
      </c>
      <c r="C40" s="669"/>
      <c r="D40" s="669"/>
      <c r="E40" s="669"/>
      <c r="F40" s="669"/>
      <c r="G40" s="669"/>
      <c r="H40" s="669"/>
      <c r="I40" s="669"/>
      <c r="J40" s="669"/>
      <c r="K40" s="669"/>
      <c r="L40" s="669"/>
      <c r="M40" s="669"/>
      <c r="P40" s="656"/>
      <c r="Q40" s="657"/>
      <c r="R40" s="657"/>
      <c r="S40" s="657"/>
      <c r="T40" s="657"/>
      <c r="U40" s="657"/>
      <c r="V40" s="658"/>
      <c r="W40" s="660"/>
    </row>
    <row r="41" spans="1:43" s="231" customFormat="1" ht="14.25" customHeight="1">
      <c r="A41" s="214"/>
      <c r="B41" s="673" t="s">
        <v>395</v>
      </c>
      <c r="C41" s="674"/>
      <c r="D41" s="674"/>
      <c r="E41" s="674"/>
      <c r="F41" s="674"/>
      <c r="G41" s="674"/>
      <c r="H41" s="674"/>
      <c r="I41" s="674"/>
      <c r="J41" s="674"/>
      <c r="K41" s="674"/>
      <c r="L41" s="674"/>
      <c r="M41" s="674"/>
      <c r="N41" s="265"/>
      <c r="O41" s="265"/>
      <c r="P41" s="265"/>
      <c r="Q41" s="265"/>
      <c r="R41" s="265"/>
      <c r="S41" s="265"/>
      <c r="T41" s="265"/>
      <c r="U41" s="265"/>
      <c r="V41" s="265"/>
      <c r="W41" s="265"/>
      <c r="X41" s="265"/>
      <c r="Y41" s="265"/>
      <c r="Z41" s="243"/>
    </row>
    <row r="42" spans="1:43" s="231" customFormat="1" ht="18" customHeight="1">
      <c r="A42" s="214"/>
      <c r="B42" s="679"/>
      <c r="C42" s="680"/>
      <c r="D42" s="680"/>
      <c r="E42" s="680"/>
      <c r="F42" s="680"/>
      <c r="G42" s="642" t="s">
        <v>394</v>
      </c>
      <c r="H42" s="640"/>
      <c r="I42" s="640"/>
      <c r="J42" s="639" t="s">
        <v>394</v>
      </c>
      <c r="K42" s="640"/>
      <c r="L42" s="640"/>
      <c r="M42" s="639" t="s">
        <v>394</v>
      </c>
      <c r="N42" s="640"/>
      <c r="O42" s="640"/>
      <c r="P42" s="639" t="s">
        <v>394</v>
      </c>
      <c r="Q42" s="640"/>
      <c r="R42" s="640"/>
      <c r="S42" s="639" t="s">
        <v>394</v>
      </c>
      <c r="T42" s="640"/>
      <c r="U42" s="640"/>
      <c r="V42" s="639" t="s">
        <v>394</v>
      </c>
      <c r="W42" s="640"/>
      <c r="X42" s="641"/>
      <c r="Y42" s="270"/>
      <c r="Z42" s="270"/>
      <c r="AA42" s="214"/>
      <c r="AB42" s="214"/>
      <c r="AC42" s="214"/>
      <c r="AD42" s="214"/>
      <c r="AE42" s="214"/>
      <c r="AF42" s="214"/>
      <c r="AG42" s="214"/>
      <c r="AH42" s="214"/>
      <c r="AI42" s="214"/>
      <c r="AJ42" s="214"/>
      <c r="AK42" s="214"/>
      <c r="AL42" s="214"/>
      <c r="AM42" s="214"/>
      <c r="AN42" s="214"/>
      <c r="AO42" s="214"/>
      <c r="AP42" s="214"/>
      <c r="AQ42" s="214"/>
    </row>
    <row r="43" spans="1:43" s="231" customFormat="1" ht="18" customHeight="1">
      <c r="A43" s="214"/>
      <c r="B43" s="677" t="s">
        <v>393</v>
      </c>
      <c r="C43" s="678"/>
      <c r="D43" s="678"/>
      <c r="E43" s="678"/>
      <c r="F43" s="678"/>
      <c r="G43" s="681">
        <v>0</v>
      </c>
      <c r="H43" s="644"/>
      <c r="I43" s="644"/>
      <c r="J43" s="643">
        <v>0</v>
      </c>
      <c r="K43" s="644"/>
      <c r="L43" s="644"/>
      <c r="M43" s="643">
        <v>0</v>
      </c>
      <c r="N43" s="644"/>
      <c r="O43" s="644"/>
      <c r="P43" s="643">
        <v>0</v>
      </c>
      <c r="Q43" s="644"/>
      <c r="R43" s="644"/>
      <c r="S43" s="643">
        <v>0</v>
      </c>
      <c r="T43" s="644"/>
      <c r="U43" s="644"/>
      <c r="V43" s="643">
        <v>0</v>
      </c>
      <c r="W43" s="644"/>
      <c r="X43" s="645"/>
      <c r="Y43" s="270"/>
      <c r="Z43" s="270"/>
      <c r="AA43" s="214"/>
      <c r="AB43" s="214"/>
      <c r="AC43" s="214"/>
      <c r="AD43" s="214"/>
      <c r="AE43" s="214"/>
      <c r="AF43" s="214"/>
      <c r="AG43" s="214"/>
      <c r="AH43" s="214"/>
      <c r="AI43" s="214"/>
      <c r="AJ43" s="214"/>
      <c r="AK43" s="214"/>
      <c r="AL43" s="214"/>
      <c r="AM43" s="214"/>
      <c r="AN43" s="214"/>
      <c r="AO43" s="214"/>
      <c r="AP43" s="214"/>
    </row>
    <row r="44" spans="1:43" s="271" customFormat="1" ht="18" customHeight="1">
      <c r="A44" s="268"/>
      <c r="B44" s="675" t="s">
        <v>392</v>
      </c>
      <c r="C44" s="676"/>
      <c r="D44" s="676"/>
      <c r="E44" s="676"/>
      <c r="F44" s="676"/>
      <c r="G44" s="661" t="s">
        <v>391</v>
      </c>
      <c r="H44" s="647"/>
      <c r="I44" s="647"/>
      <c r="J44" s="646" t="s">
        <v>391</v>
      </c>
      <c r="K44" s="647"/>
      <c r="L44" s="647"/>
      <c r="M44" s="646" t="s">
        <v>391</v>
      </c>
      <c r="N44" s="647"/>
      <c r="O44" s="647"/>
      <c r="P44" s="646" t="s">
        <v>391</v>
      </c>
      <c r="Q44" s="647"/>
      <c r="R44" s="647"/>
      <c r="S44" s="646" t="s">
        <v>391</v>
      </c>
      <c r="T44" s="647"/>
      <c r="U44" s="647"/>
      <c r="V44" s="646" t="s">
        <v>391</v>
      </c>
      <c r="W44" s="647"/>
      <c r="X44" s="648"/>
      <c r="Y44" s="270"/>
      <c r="Z44" s="270"/>
      <c r="AA44" s="268"/>
      <c r="AB44" s="268"/>
      <c r="AC44" s="268"/>
      <c r="AD44" s="268"/>
      <c r="AE44" s="268"/>
      <c r="AF44" s="268"/>
      <c r="AG44" s="268"/>
      <c r="AH44" s="268"/>
      <c r="AI44" s="268"/>
      <c r="AJ44" s="268"/>
      <c r="AK44" s="268"/>
      <c r="AL44" s="268"/>
      <c r="AM44" s="268"/>
      <c r="AN44" s="268"/>
      <c r="AO44" s="268"/>
      <c r="AP44" s="268"/>
    </row>
    <row r="45" spans="1:43" s="231" customFormat="1" ht="26.25" customHeight="1">
      <c r="A45" s="214"/>
      <c r="B45" s="670" t="s">
        <v>390</v>
      </c>
      <c r="C45" s="671"/>
      <c r="D45" s="671"/>
      <c r="E45" s="671"/>
      <c r="F45" s="672"/>
      <c r="G45" s="638" t="s">
        <v>389</v>
      </c>
      <c r="H45" s="636"/>
      <c r="I45" s="636"/>
      <c r="J45" s="636" t="s">
        <v>389</v>
      </c>
      <c r="K45" s="636"/>
      <c r="L45" s="636"/>
      <c r="M45" s="636" t="s">
        <v>389</v>
      </c>
      <c r="N45" s="636"/>
      <c r="O45" s="636"/>
      <c r="P45" s="636" t="s">
        <v>389</v>
      </c>
      <c r="Q45" s="636"/>
      <c r="R45" s="636"/>
      <c r="S45" s="636" t="s">
        <v>389</v>
      </c>
      <c r="T45" s="636"/>
      <c r="U45" s="636"/>
      <c r="V45" s="636" t="s">
        <v>389</v>
      </c>
      <c r="W45" s="636"/>
      <c r="X45" s="637"/>
      <c r="Y45" s="270"/>
      <c r="Z45" s="270"/>
      <c r="AA45" s="214"/>
      <c r="AB45" s="214"/>
      <c r="AC45" s="214"/>
      <c r="AD45" s="214"/>
      <c r="AE45" s="214"/>
      <c r="AF45" s="214"/>
      <c r="AG45" s="214"/>
      <c r="AH45" s="214"/>
      <c r="AI45" s="214"/>
      <c r="AJ45" s="214"/>
      <c r="AK45" s="214"/>
      <c r="AL45" s="214"/>
      <c r="AM45" s="214"/>
      <c r="AN45" s="214"/>
      <c r="AO45" s="214"/>
      <c r="AP45" s="214"/>
    </row>
    <row r="46" spans="1:43" s="231" customFormat="1" ht="18" customHeight="1">
      <c r="A46" s="214"/>
      <c r="B46" s="679"/>
      <c r="C46" s="680"/>
      <c r="D46" s="680"/>
      <c r="E46" s="680"/>
      <c r="F46" s="680"/>
      <c r="G46" s="642" t="s">
        <v>394</v>
      </c>
      <c r="H46" s="640"/>
      <c r="I46" s="640"/>
      <c r="J46" s="639" t="s">
        <v>394</v>
      </c>
      <c r="K46" s="640"/>
      <c r="L46" s="640"/>
      <c r="M46" s="639" t="s">
        <v>394</v>
      </c>
      <c r="N46" s="640"/>
      <c r="O46" s="640"/>
      <c r="P46" s="639" t="s">
        <v>394</v>
      </c>
      <c r="Q46" s="640"/>
      <c r="R46" s="640"/>
      <c r="S46" s="639" t="s">
        <v>394</v>
      </c>
      <c r="T46" s="640"/>
      <c r="U46" s="640"/>
      <c r="V46" s="639" t="s">
        <v>394</v>
      </c>
      <c r="W46" s="640"/>
      <c r="X46" s="641"/>
      <c r="Y46" s="270"/>
      <c r="Z46" s="270"/>
      <c r="AA46" s="214"/>
      <c r="AB46" s="214"/>
      <c r="AC46" s="214"/>
      <c r="AD46" s="214"/>
      <c r="AE46" s="214"/>
      <c r="AF46" s="214"/>
      <c r="AG46" s="214"/>
      <c r="AH46" s="214"/>
      <c r="AI46" s="214"/>
      <c r="AJ46" s="214"/>
      <c r="AK46" s="214"/>
      <c r="AL46" s="214"/>
      <c r="AM46" s="214"/>
      <c r="AN46" s="214"/>
      <c r="AO46" s="214"/>
      <c r="AP46" s="214"/>
    </row>
    <row r="47" spans="1:43" s="231" customFormat="1" ht="18" customHeight="1">
      <c r="A47" s="214"/>
      <c r="B47" s="677" t="s">
        <v>393</v>
      </c>
      <c r="C47" s="678"/>
      <c r="D47" s="678"/>
      <c r="E47" s="678"/>
      <c r="F47" s="678"/>
      <c r="G47" s="681">
        <v>0</v>
      </c>
      <c r="H47" s="644"/>
      <c r="I47" s="644"/>
      <c r="J47" s="643">
        <v>0</v>
      </c>
      <c r="K47" s="644"/>
      <c r="L47" s="644"/>
      <c r="M47" s="643">
        <v>0</v>
      </c>
      <c r="N47" s="644"/>
      <c r="O47" s="644"/>
      <c r="P47" s="643">
        <v>0</v>
      </c>
      <c r="Q47" s="644"/>
      <c r="R47" s="644"/>
      <c r="S47" s="643">
        <v>0</v>
      </c>
      <c r="T47" s="644"/>
      <c r="U47" s="644"/>
      <c r="V47" s="643">
        <v>0</v>
      </c>
      <c r="W47" s="644"/>
      <c r="X47" s="645"/>
      <c r="Y47" s="270"/>
      <c r="Z47" s="270"/>
      <c r="AA47" s="214"/>
      <c r="AB47" s="214"/>
      <c r="AC47" s="214"/>
      <c r="AD47" s="214"/>
      <c r="AE47" s="214"/>
      <c r="AF47" s="214"/>
      <c r="AG47" s="214"/>
      <c r="AH47" s="214"/>
      <c r="AI47" s="214"/>
      <c r="AJ47" s="214"/>
      <c r="AK47" s="214"/>
      <c r="AL47" s="214"/>
      <c r="AM47" s="214"/>
      <c r="AN47" s="214"/>
      <c r="AO47" s="214"/>
      <c r="AP47" s="214"/>
    </row>
    <row r="48" spans="1:43" s="271" customFormat="1" ht="18" customHeight="1">
      <c r="A48" s="268"/>
      <c r="B48" s="675" t="s">
        <v>392</v>
      </c>
      <c r="C48" s="676"/>
      <c r="D48" s="676"/>
      <c r="E48" s="676"/>
      <c r="F48" s="676"/>
      <c r="G48" s="661" t="s">
        <v>391</v>
      </c>
      <c r="H48" s="647"/>
      <c r="I48" s="647"/>
      <c r="J48" s="646" t="s">
        <v>391</v>
      </c>
      <c r="K48" s="647"/>
      <c r="L48" s="647"/>
      <c r="M48" s="646" t="s">
        <v>391</v>
      </c>
      <c r="N48" s="647"/>
      <c r="O48" s="647"/>
      <c r="P48" s="646" t="s">
        <v>391</v>
      </c>
      <c r="Q48" s="647"/>
      <c r="R48" s="647"/>
      <c r="S48" s="646" t="s">
        <v>391</v>
      </c>
      <c r="T48" s="647"/>
      <c r="U48" s="647"/>
      <c r="V48" s="646" t="s">
        <v>391</v>
      </c>
      <c r="W48" s="647"/>
      <c r="X48" s="648"/>
      <c r="Y48" s="270"/>
      <c r="Z48" s="270"/>
      <c r="AA48" s="268"/>
      <c r="AB48" s="268"/>
      <c r="AC48" s="268"/>
      <c r="AD48" s="268"/>
      <c r="AE48" s="268"/>
      <c r="AF48" s="268"/>
      <c r="AG48" s="268"/>
      <c r="AH48" s="268"/>
      <c r="AI48" s="268"/>
      <c r="AJ48" s="268"/>
      <c r="AK48" s="268"/>
      <c r="AL48" s="268"/>
      <c r="AM48" s="268"/>
      <c r="AN48" s="268"/>
      <c r="AO48" s="268"/>
      <c r="AP48" s="268"/>
    </row>
    <row r="49" spans="1:45" s="231" customFormat="1" ht="26.25" customHeight="1">
      <c r="A49" s="214"/>
      <c r="B49" s="670" t="s">
        <v>390</v>
      </c>
      <c r="C49" s="671"/>
      <c r="D49" s="671"/>
      <c r="E49" s="671"/>
      <c r="F49" s="672"/>
      <c r="G49" s="638" t="s">
        <v>389</v>
      </c>
      <c r="H49" s="636"/>
      <c r="I49" s="636"/>
      <c r="J49" s="636" t="s">
        <v>389</v>
      </c>
      <c r="K49" s="636"/>
      <c r="L49" s="636"/>
      <c r="M49" s="636" t="s">
        <v>389</v>
      </c>
      <c r="N49" s="636"/>
      <c r="O49" s="636"/>
      <c r="P49" s="636" t="s">
        <v>389</v>
      </c>
      <c r="Q49" s="636"/>
      <c r="R49" s="636"/>
      <c r="S49" s="636" t="s">
        <v>389</v>
      </c>
      <c r="T49" s="636"/>
      <c r="U49" s="636"/>
      <c r="V49" s="636" t="s">
        <v>389</v>
      </c>
      <c r="W49" s="636"/>
      <c r="X49" s="637"/>
      <c r="Y49" s="270"/>
      <c r="Z49" s="270"/>
      <c r="AA49" s="214"/>
      <c r="AB49" s="214"/>
      <c r="AC49" s="214"/>
      <c r="AD49" s="214"/>
      <c r="AE49" s="214"/>
      <c r="AF49" s="214"/>
      <c r="AG49" s="214"/>
      <c r="AH49" s="214"/>
      <c r="AI49" s="214"/>
      <c r="AJ49" s="214"/>
      <c r="AK49" s="214"/>
      <c r="AL49" s="214"/>
      <c r="AM49" s="214"/>
      <c r="AN49" s="214"/>
      <c r="AO49" s="214"/>
      <c r="AP49" s="214"/>
    </row>
    <row r="50" spans="1:45" s="231" customFormat="1" ht="6" customHeight="1">
      <c r="A50" s="213"/>
      <c r="B50" s="662"/>
      <c r="C50" s="662"/>
      <c r="D50" s="662"/>
      <c r="E50" s="662"/>
      <c r="F50" s="662"/>
      <c r="G50" s="649"/>
      <c r="H50" s="649"/>
      <c r="I50" s="649"/>
      <c r="J50" s="649"/>
      <c r="K50" s="649"/>
      <c r="L50" s="649"/>
      <c r="M50" s="269"/>
      <c r="N50" s="269"/>
      <c r="O50" s="214"/>
      <c r="P50" s="214"/>
      <c r="Q50" s="214"/>
      <c r="R50" s="214"/>
      <c r="S50" s="214"/>
      <c r="T50" s="214"/>
      <c r="U50" s="214"/>
      <c r="V50" s="214"/>
      <c r="W50" s="214"/>
      <c r="X50" s="214"/>
      <c r="Y50" s="214"/>
      <c r="Z50" s="214"/>
      <c r="AB50" s="267" t="s">
        <v>388</v>
      </c>
      <c r="AC50" s="214"/>
      <c r="AD50" s="214"/>
      <c r="AE50" s="214"/>
      <c r="AF50" s="214"/>
      <c r="AG50" s="214"/>
      <c r="AH50" s="214"/>
      <c r="AI50" s="214"/>
      <c r="AJ50" s="214"/>
      <c r="AK50" s="214"/>
      <c r="AL50" s="214"/>
      <c r="AM50" s="214"/>
      <c r="AN50" s="214"/>
      <c r="AO50" s="214"/>
      <c r="AP50" s="214"/>
      <c r="AQ50" s="214"/>
      <c r="AR50" s="214"/>
      <c r="AS50" s="214"/>
    </row>
    <row r="51" spans="1:45" s="231" customFormat="1" ht="13.5" customHeight="1">
      <c r="A51" s="214"/>
      <c r="B51" s="268" t="s">
        <v>387</v>
      </c>
      <c r="C51" s="214"/>
      <c r="D51" s="214"/>
      <c r="E51" s="214"/>
      <c r="F51" s="214"/>
      <c r="G51" s="214"/>
      <c r="H51" s="214"/>
      <c r="I51" s="214"/>
      <c r="J51" s="214"/>
      <c r="K51" s="211"/>
      <c r="L51" s="211"/>
      <c r="M51" s="211"/>
      <c r="N51" s="211"/>
      <c r="O51" s="211"/>
      <c r="P51" s="211"/>
      <c r="Q51" s="211"/>
      <c r="R51" s="211"/>
      <c r="S51" s="211"/>
      <c r="T51" s="211"/>
      <c r="U51" s="211"/>
      <c r="V51" s="211"/>
      <c r="W51" s="211"/>
    </row>
    <row r="52" spans="1:45" s="231" customFormat="1" ht="21.75" customHeight="1">
      <c r="A52" s="213"/>
      <c r="B52" s="741" t="s">
        <v>386</v>
      </c>
      <c r="C52" s="742"/>
      <c r="D52" s="742"/>
      <c r="E52" s="742"/>
      <c r="F52" s="742"/>
      <c r="G52" s="742"/>
      <c r="H52" s="742"/>
      <c r="I52" s="743"/>
      <c r="J52" s="743"/>
      <c r="K52" s="743"/>
      <c r="L52" s="743"/>
      <c r="M52" s="743"/>
      <c r="N52" s="743"/>
      <c r="O52" s="743"/>
      <c r="P52" s="743"/>
      <c r="Q52" s="743"/>
      <c r="R52" s="743"/>
      <c r="S52" s="743"/>
      <c r="T52" s="743"/>
      <c r="U52" s="743"/>
      <c r="V52" s="743"/>
      <c r="W52" s="744"/>
      <c r="AB52" s="267"/>
      <c r="AC52" s="214"/>
      <c r="AD52" s="214"/>
      <c r="AE52" s="214"/>
      <c r="AF52" s="214"/>
      <c r="AG52" s="214"/>
      <c r="AH52" s="214"/>
      <c r="AI52" s="214"/>
      <c r="AJ52" s="214"/>
      <c r="AK52" s="214"/>
      <c r="AL52" s="214"/>
      <c r="AM52" s="214"/>
      <c r="AN52" s="214"/>
      <c r="AO52" s="214"/>
      <c r="AP52" s="214"/>
      <c r="AQ52" s="214"/>
      <c r="AR52" s="214"/>
      <c r="AS52" s="214"/>
    </row>
    <row r="53" spans="1:45" s="231" customFormat="1" ht="12.75" customHeight="1">
      <c r="A53" s="214"/>
      <c r="B53" s="214"/>
      <c r="C53" s="214"/>
      <c r="D53" s="214"/>
      <c r="E53" s="214"/>
      <c r="F53" s="214"/>
      <c r="G53" s="214"/>
      <c r="H53" s="214"/>
      <c r="I53" s="214"/>
      <c r="J53" s="214"/>
      <c r="K53" s="214"/>
      <c r="L53" s="214"/>
      <c r="M53" s="214"/>
    </row>
    <row r="54" spans="1:45" s="231" customFormat="1" ht="18" customHeight="1">
      <c r="A54" s="214"/>
      <c r="B54" s="266"/>
      <c r="C54" s="214"/>
      <c r="D54" s="214"/>
      <c r="E54" s="214"/>
      <c r="F54" s="214"/>
      <c r="G54" s="214"/>
      <c r="H54" s="214"/>
      <c r="I54" s="214"/>
      <c r="J54" s="214"/>
      <c r="W54" s="214"/>
      <c r="X54" s="214"/>
      <c r="Y54" s="214"/>
      <c r="Z54" s="214"/>
    </row>
    <row r="55" spans="1:45" ht="18" customHeight="1"/>
    <row r="56" spans="1:45" ht="18" customHeight="1"/>
    <row r="57" spans="1:45" ht="18" customHeight="1"/>
    <row r="58" spans="1:45" ht="18" customHeight="1"/>
    <row r="59" spans="1:45" ht="18" customHeight="1"/>
    <row r="60" spans="1:45" ht="18" customHeight="1"/>
    <row r="61" spans="1:45" ht="18" customHeight="1"/>
    <row r="62" spans="1:45" ht="18" customHeight="1"/>
    <row r="63" spans="1:45" ht="18" customHeight="1"/>
    <row r="64" spans="1:4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sheetData>
  <mergeCells count="165">
    <mergeCell ref="B52:W52"/>
    <mergeCell ref="V21:X21"/>
    <mergeCell ref="V22:X22"/>
    <mergeCell ref="V23:X23"/>
    <mergeCell ref="V24:X24"/>
    <mergeCell ref="V25:X25"/>
    <mergeCell ref="V26:X26"/>
    <mergeCell ref="V27:X27"/>
    <mergeCell ref="V28:X28"/>
    <mergeCell ref="B21:F21"/>
    <mergeCell ref="J21:L21"/>
    <mergeCell ref="J22:L22"/>
    <mergeCell ref="J23:L23"/>
    <mergeCell ref="M21:O21"/>
    <mergeCell ref="B36:W36"/>
    <mergeCell ref="B22:F22"/>
    <mergeCell ref="J24:L24"/>
    <mergeCell ref="G21:I21"/>
    <mergeCell ref="G22:I22"/>
    <mergeCell ref="G23:I23"/>
    <mergeCell ref="M23:O23"/>
    <mergeCell ref="M24:O24"/>
    <mergeCell ref="M25:O25"/>
    <mergeCell ref="S21:U21"/>
    <mergeCell ref="G24:I24"/>
    <mergeCell ref="G25:I25"/>
    <mergeCell ref="M26:O26"/>
    <mergeCell ref="J25:L25"/>
    <mergeCell ref="J26:L26"/>
    <mergeCell ref="G27:I27"/>
    <mergeCell ref="S22:U22"/>
    <mergeCell ref="S23:U23"/>
    <mergeCell ref="B20:Z20"/>
    <mergeCell ref="B5:D5"/>
    <mergeCell ref="E5:G5"/>
    <mergeCell ref="H5:J5"/>
    <mergeCell ref="K5:M5"/>
    <mergeCell ref="S9:U9"/>
    <mergeCell ref="N4:P4"/>
    <mergeCell ref="Q4:S4"/>
    <mergeCell ref="T4:V4"/>
    <mergeCell ref="G9:I9"/>
    <mergeCell ref="J9:L9"/>
    <mergeCell ref="M9:O9"/>
    <mergeCell ref="T5:V5"/>
    <mergeCell ref="N5:P5"/>
    <mergeCell ref="Q5:S5"/>
    <mergeCell ref="B4:D4"/>
    <mergeCell ref="E4:G4"/>
    <mergeCell ref="H4:J4"/>
    <mergeCell ref="K4:M4"/>
    <mergeCell ref="P10:R10"/>
    <mergeCell ref="S10:U10"/>
    <mergeCell ref="B9:F9"/>
    <mergeCell ref="B10:F10"/>
    <mergeCell ref="B14:F14"/>
    <mergeCell ref="B15:F15"/>
    <mergeCell ref="G14:J14"/>
    <mergeCell ref="G15:J15"/>
    <mergeCell ref="K14:N14"/>
    <mergeCell ref="K15:N15"/>
    <mergeCell ref="O14:R14"/>
    <mergeCell ref="O15:R15"/>
    <mergeCell ref="S14:V14"/>
    <mergeCell ref="S15:V15"/>
    <mergeCell ref="V9:Z9"/>
    <mergeCell ref="P9:R9"/>
    <mergeCell ref="V10:Z10"/>
    <mergeCell ref="G10:I10"/>
    <mergeCell ref="J10:L10"/>
    <mergeCell ref="M10:O10"/>
    <mergeCell ref="J19:M19"/>
    <mergeCell ref="B19:I19"/>
    <mergeCell ref="P25:R25"/>
    <mergeCell ref="M22:O22"/>
    <mergeCell ref="B28:F28"/>
    <mergeCell ref="J28:L28"/>
    <mergeCell ref="G26:I26"/>
    <mergeCell ref="S24:U24"/>
    <mergeCell ref="M27:O27"/>
    <mergeCell ref="M28:O28"/>
    <mergeCell ref="P21:R21"/>
    <mergeCell ref="P22:R22"/>
    <mergeCell ref="P23:R23"/>
    <mergeCell ref="P24:R24"/>
    <mergeCell ref="B25:F25"/>
    <mergeCell ref="P27:R27"/>
    <mergeCell ref="S27:U27"/>
    <mergeCell ref="B23:F23"/>
    <mergeCell ref="B24:F24"/>
    <mergeCell ref="B26:F26"/>
    <mergeCell ref="B27:F27"/>
    <mergeCell ref="P26:R26"/>
    <mergeCell ref="G28:I28"/>
    <mergeCell ref="J27:L27"/>
    <mergeCell ref="G44:I44"/>
    <mergeCell ref="B50:L50"/>
    <mergeCell ref="B39:I39"/>
    <mergeCell ref="J39:M39"/>
    <mergeCell ref="B40:M40"/>
    <mergeCell ref="B49:F49"/>
    <mergeCell ref="B41:M41"/>
    <mergeCell ref="J42:L42"/>
    <mergeCell ref="M42:O42"/>
    <mergeCell ref="B48:F48"/>
    <mergeCell ref="J43:L43"/>
    <mergeCell ref="B47:F47"/>
    <mergeCell ref="G42:I42"/>
    <mergeCell ref="B42:F42"/>
    <mergeCell ref="B43:F43"/>
    <mergeCell ref="B44:F44"/>
    <mergeCell ref="B45:F45"/>
    <mergeCell ref="G43:I43"/>
    <mergeCell ref="G47:I47"/>
    <mergeCell ref="B46:F46"/>
    <mergeCell ref="G48:I48"/>
    <mergeCell ref="J48:L48"/>
    <mergeCell ref="M48:O48"/>
    <mergeCell ref="P28:R28"/>
    <mergeCell ref="S25:U25"/>
    <mergeCell ref="S26:U26"/>
    <mergeCell ref="S28:U28"/>
    <mergeCell ref="B30:Z30"/>
    <mergeCell ref="B32:Z32"/>
    <mergeCell ref="B31:Z31"/>
    <mergeCell ref="P39:V40"/>
    <mergeCell ref="W39:W40"/>
    <mergeCell ref="V42:X42"/>
    <mergeCell ref="P46:R46"/>
    <mergeCell ref="M45:O45"/>
    <mergeCell ref="P45:R45"/>
    <mergeCell ref="M43:O43"/>
    <mergeCell ref="J47:L47"/>
    <mergeCell ref="M47:O47"/>
    <mergeCell ref="J44:L44"/>
    <mergeCell ref="M44:O44"/>
    <mergeCell ref="P44:R44"/>
    <mergeCell ref="P47:R47"/>
    <mergeCell ref="P43:R43"/>
    <mergeCell ref="S43:U43"/>
    <mergeCell ref="V43:X43"/>
    <mergeCell ref="S44:U44"/>
    <mergeCell ref="V44:X44"/>
    <mergeCell ref="P42:R42"/>
    <mergeCell ref="S42:U42"/>
    <mergeCell ref="S49:U49"/>
    <mergeCell ref="V49:X49"/>
    <mergeCell ref="G49:I49"/>
    <mergeCell ref="J49:L49"/>
    <mergeCell ref="M49:O49"/>
    <mergeCell ref="P49:R49"/>
    <mergeCell ref="S46:U46"/>
    <mergeCell ref="V46:X46"/>
    <mergeCell ref="G45:I45"/>
    <mergeCell ref="J45:L45"/>
    <mergeCell ref="G46:I46"/>
    <mergeCell ref="J46:L46"/>
    <mergeCell ref="M46:O46"/>
    <mergeCell ref="S47:U47"/>
    <mergeCell ref="V47:X47"/>
    <mergeCell ref="S45:U45"/>
    <mergeCell ref="V45:X45"/>
    <mergeCell ref="P48:R48"/>
    <mergeCell ref="S48:U48"/>
    <mergeCell ref="V48:X48"/>
  </mergeCells>
  <phoneticPr fontId="2"/>
  <pageMargins left="0.74803149606299213" right="0.27559055118110237" top="0.19685039370078741" bottom="0.15748031496062992" header="0.51181102362204722" footer="0.19685039370078741"/>
  <pageSetup paperSize="9" scale="93" orientation="portrait" r:id="rId1"/>
  <headerFooter alignWithMargins="0">
    <oddFooter>&amp;C－ 3 －</oddFooter>
  </headerFooter>
  <rowBreaks count="1" manualBreakCount="1">
    <brk id="52" max="27" man="1"/>
  </rowBreaks>
  <colBreaks count="1" manualBreakCount="1">
    <brk id="26" max="5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C150"/>
  <sheetViews>
    <sheetView showGridLines="0" view="pageLayout" topLeftCell="A25" zoomScaleNormal="100" zoomScaleSheetLayoutView="100" workbookViewId="0">
      <selection activeCell="Y29" sqref="Y29"/>
    </sheetView>
  </sheetViews>
  <sheetFormatPr defaultColWidth="9" defaultRowHeight="12"/>
  <cols>
    <col min="1" max="5" width="3.375" style="214" customWidth="1"/>
    <col min="6" max="6" width="5.375" style="214" customWidth="1"/>
    <col min="7" max="24" width="3.375" style="214" customWidth="1"/>
    <col min="25" max="25" width="4.625" style="214" customWidth="1"/>
    <col min="26" max="28" width="3.375" style="214" customWidth="1"/>
    <col min="29" max="16384" width="9" style="214"/>
  </cols>
  <sheetData>
    <row r="3" spans="1:26" s="231" customFormat="1" ht="30" customHeight="1">
      <c r="A3" s="214" t="s">
        <v>385</v>
      </c>
      <c r="B3" s="260"/>
      <c r="C3" s="260"/>
      <c r="D3" s="260"/>
      <c r="E3" s="260"/>
      <c r="F3" s="259"/>
      <c r="G3" s="259"/>
      <c r="H3" s="214"/>
      <c r="I3" s="214"/>
      <c r="J3" s="214"/>
      <c r="K3" s="214"/>
      <c r="L3" s="214"/>
      <c r="M3" s="214"/>
      <c r="N3" s="214"/>
      <c r="O3" s="214"/>
      <c r="P3" s="214"/>
      <c r="Q3" s="265"/>
      <c r="R3" s="265"/>
      <c r="S3" s="265"/>
      <c r="T3" s="265"/>
      <c r="U3" s="265"/>
      <c r="V3" s="265"/>
      <c r="W3" s="265"/>
      <c r="X3" s="265"/>
      <c r="Y3" s="214"/>
      <c r="Z3" s="243"/>
    </row>
    <row r="4" spans="1:26" ht="30" customHeight="1">
      <c r="B4" s="719" t="s">
        <v>384</v>
      </c>
      <c r="C4" s="720"/>
      <c r="D4" s="720"/>
      <c r="E4" s="720"/>
      <c r="F4" s="720"/>
      <c r="G4" s="721"/>
      <c r="H4" s="754" t="s">
        <v>383</v>
      </c>
      <c r="I4" s="755"/>
      <c r="J4" s="755"/>
      <c r="K4" s="756"/>
      <c r="L4" s="747" t="s">
        <v>381</v>
      </c>
      <c r="M4" s="748"/>
      <c r="N4" s="748"/>
      <c r="O4" s="748"/>
      <c r="P4" s="749"/>
      <c r="Q4" s="754" t="s">
        <v>382</v>
      </c>
      <c r="R4" s="755"/>
      <c r="S4" s="755"/>
      <c r="T4" s="756"/>
      <c r="U4" s="747" t="s">
        <v>381</v>
      </c>
      <c r="V4" s="748"/>
      <c r="W4" s="748"/>
      <c r="X4" s="748"/>
      <c r="Y4" s="749"/>
    </row>
    <row r="5" spans="1:26" ht="34.5" customHeight="1">
      <c r="B5" s="750" t="s">
        <v>380</v>
      </c>
      <c r="C5" s="751"/>
      <c r="D5" s="751"/>
      <c r="E5" s="751"/>
      <c r="F5" s="751"/>
      <c r="G5" s="752"/>
      <c r="H5" s="757" t="s">
        <v>379</v>
      </c>
      <c r="I5" s="707"/>
      <c r="J5" s="707"/>
      <c r="K5" s="707"/>
      <c r="L5" s="707"/>
      <c r="M5" s="707"/>
      <c r="N5" s="707"/>
      <c r="O5" s="707"/>
      <c r="P5" s="707"/>
      <c r="Q5" s="707"/>
      <c r="R5" s="707"/>
      <c r="S5" s="707"/>
      <c r="T5" s="707"/>
      <c r="U5" s="707"/>
      <c r="V5" s="707"/>
      <c r="W5" s="707"/>
      <c r="X5" s="707"/>
      <c r="Y5" s="758"/>
      <c r="Z5" s="213"/>
    </row>
    <row r="6" spans="1:26" ht="30.75" customHeight="1">
      <c r="B6" s="701" t="s">
        <v>378</v>
      </c>
      <c r="C6" s="702"/>
      <c r="D6" s="702"/>
      <c r="E6" s="702"/>
      <c r="F6" s="702"/>
      <c r="G6" s="753"/>
      <c r="H6" s="264"/>
      <c r="I6" s="264"/>
      <c r="J6" s="264"/>
      <c r="K6" s="264"/>
      <c r="L6" s="264"/>
      <c r="M6" s="264"/>
      <c r="N6" s="264"/>
      <c r="O6" s="264"/>
      <c r="P6" s="264"/>
      <c r="Q6" s="264"/>
      <c r="R6" s="264"/>
      <c r="S6" s="264"/>
      <c r="T6" s="264"/>
      <c r="U6" s="264"/>
      <c r="V6" s="264"/>
      <c r="W6" s="264"/>
      <c r="X6" s="264"/>
      <c r="Y6" s="263"/>
      <c r="Z6" s="213"/>
    </row>
    <row r="7" spans="1:26" ht="34.5" customHeight="1">
      <c r="B7" s="745" t="s">
        <v>377</v>
      </c>
      <c r="C7" s="746"/>
      <c r="D7" s="746"/>
      <c r="E7" s="746"/>
      <c r="F7" s="746"/>
      <c r="G7" s="746"/>
      <c r="H7" s="746"/>
      <c r="I7" s="746"/>
      <c r="J7" s="746"/>
      <c r="K7" s="746"/>
      <c r="L7" s="746"/>
      <c r="M7" s="746"/>
      <c r="N7" s="746"/>
      <c r="O7" s="746"/>
      <c r="P7" s="746"/>
      <c r="Q7" s="746"/>
      <c r="R7" s="746"/>
      <c r="S7" s="746"/>
      <c r="T7" s="746"/>
      <c r="U7" s="746"/>
      <c r="V7" s="746"/>
      <c r="W7" s="746"/>
      <c r="X7" s="746"/>
      <c r="Y7" s="746"/>
      <c r="Z7" s="213"/>
    </row>
    <row r="8" spans="1:26" ht="34.5" customHeight="1">
      <c r="B8" s="262"/>
      <c r="C8" s="261"/>
      <c r="D8" s="261"/>
      <c r="E8" s="261"/>
      <c r="F8" s="261"/>
      <c r="G8" s="261"/>
      <c r="H8" s="261"/>
      <c r="I8" s="261"/>
      <c r="J8" s="261"/>
      <c r="K8" s="261"/>
      <c r="L8" s="261"/>
      <c r="M8" s="261"/>
      <c r="N8" s="261"/>
      <c r="O8" s="261"/>
      <c r="P8" s="261"/>
      <c r="Q8" s="261"/>
      <c r="R8" s="261"/>
      <c r="S8" s="261"/>
      <c r="T8" s="261"/>
      <c r="U8" s="261"/>
      <c r="V8" s="261"/>
      <c r="W8" s="261"/>
      <c r="X8" s="261"/>
      <c r="Y8" s="261"/>
      <c r="Z8" s="213"/>
    </row>
    <row r="9" spans="1:26" ht="21" customHeight="1">
      <c r="A9" s="214" t="s">
        <v>376</v>
      </c>
      <c r="B9" s="260"/>
      <c r="C9" s="260"/>
      <c r="D9" s="260"/>
      <c r="E9" s="260"/>
      <c r="F9" s="259"/>
      <c r="G9" s="259"/>
      <c r="H9" s="259"/>
      <c r="I9" s="259"/>
      <c r="J9" s="259"/>
      <c r="K9" s="259"/>
      <c r="L9" s="259"/>
      <c r="M9" s="259"/>
      <c r="N9" s="259"/>
      <c r="O9" s="259"/>
      <c r="P9" s="259"/>
      <c r="Q9" s="259"/>
      <c r="R9" s="259"/>
      <c r="S9" s="259"/>
      <c r="T9" s="259"/>
      <c r="U9" s="259"/>
      <c r="V9" s="259"/>
      <c r="W9" s="259"/>
      <c r="X9" s="259"/>
      <c r="Y9" s="259"/>
      <c r="Z9" s="213"/>
    </row>
    <row r="10" spans="1:26" ht="6" customHeight="1">
      <c r="B10" s="260"/>
      <c r="C10" s="260"/>
      <c r="D10" s="260"/>
      <c r="E10" s="260"/>
      <c r="F10" s="259"/>
      <c r="G10" s="259"/>
      <c r="H10" s="259"/>
      <c r="I10" s="259"/>
      <c r="J10" s="259"/>
      <c r="K10" s="259"/>
      <c r="L10" s="259"/>
      <c r="M10" s="259"/>
      <c r="N10" s="259"/>
      <c r="O10" s="259"/>
      <c r="P10" s="259"/>
      <c r="Q10" s="259"/>
      <c r="R10" s="259"/>
      <c r="S10" s="259"/>
      <c r="T10" s="259"/>
      <c r="U10" s="259"/>
      <c r="V10" s="259"/>
      <c r="W10" s="259"/>
      <c r="X10" s="259"/>
      <c r="Y10" s="259"/>
      <c r="Z10" s="213"/>
    </row>
    <row r="11" spans="1:26" ht="24" customHeight="1">
      <c r="B11" s="230" t="s">
        <v>375</v>
      </c>
      <c r="H11" s="246"/>
      <c r="I11" s="246"/>
      <c r="J11" s="246"/>
      <c r="K11" s="246"/>
      <c r="L11" s="246"/>
      <c r="M11" s="246"/>
      <c r="Q11" s="242"/>
      <c r="R11" s="242"/>
      <c r="S11" s="242"/>
      <c r="T11" s="246"/>
      <c r="U11" s="246"/>
      <c r="V11" s="246"/>
      <c r="W11" s="246"/>
      <c r="X11" s="246"/>
      <c r="Y11" s="246"/>
      <c r="Z11" s="213"/>
    </row>
    <row r="12" spans="1:26" ht="43.15" customHeight="1">
      <c r="B12" s="719" t="s">
        <v>374</v>
      </c>
      <c r="C12" s="720"/>
      <c r="D12" s="720"/>
      <c r="E12" s="720"/>
      <c r="F12" s="721"/>
      <c r="G12" s="719" t="s">
        <v>373</v>
      </c>
      <c r="H12" s="721"/>
      <c r="I12" s="695" t="s">
        <v>372</v>
      </c>
      <c r="J12" s="696"/>
      <c r="K12" s="697"/>
      <c r="L12" s="701" t="s">
        <v>371</v>
      </c>
      <c r="M12" s="702"/>
      <c r="N12" s="753"/>
      <c r="O12" s="719" t="s">
        <v>370</v>
      </c>
      <c r="P12" s="720"/>
      <c r="Q12" s="720"/>
      <c r="R12" s="720"/>
      <c r="S12" s="720"/>
      <c r="T12" s="720"/>
      <c r="U12" s="720"/>
      <c r="V12" s="720"/>
      <c r="W12" s="720"/>
      <c r="X12" s="720"/>
      <c r="Y12" s="721"/>
      <c r="Z12" s="213"/>
    </row>
    <row r="13" spans="1:26" ht="25.5" customHeight="1">
      <c r="B13" s="787"/>
      <c r="C13" s="788"/>
      <c r="D13" s="788"/>
      <c r="E13" s="788"/>
      <c r="F13" s="789"/>
      <c r="G13" s="790"/>
      <c r="H13" s="791"/>
      <c r="I13" s="765"/>
      <c r="J13" s="766"/>
      <c r="K13" s="767"/>
      <c r="L13" s="765"/>
      <c r="M13" s="766"/>
      <c r="N13" s="767"/>
      <c r="O13" s="773"/>
      <c r="P13" s="774"/>
      <c r="Q13" s="774"/>
      <c r="R13" s="774"/>
      <c r="S13" s="774"/>
      <c r="T13" s="774"/>
      <c r="U13" s="774"/>
      <c r="V13" s="774"/>
      <c r="W13" s="774"/>
      <c r="X13" s="774"/>
      <c r="Y13" s="775"/>
      <c r="Z13" s="213"/>
    </row>
    <row r="14" spans="1:26" ht="25.5" customHeight="1">
      <c r="B14" s="258"/>
      <c r="C14" s="257"/>
      <c r="D14" s="257"/>
      <c r="E14" s="257"/>
      <c r="F14" s="256"/>
      <c r="G14" s="255"/>
      <c r="H14" s="254"/>
      <c r="I14" s="253"/>
      <c r="J14" s="252"/>
      <c r="K14" s="251"/>
      <c r="L14" s="253"/>
      <c r="M14" s="252"/>
      <c r="N14" s="251"/>
      <c r="O14" s="250"/>
      <c r="P14" s="249"/>
      <c r="Q14" s="249"/>
      <c r="R14" s="249"/>
      <c r="S14" s="249"/>
      <c r="T14" s="249"/>
      <c r="U14" s="249"/>
      <c r="V14" s="249"/>
      <c r="W14" s="249"/>
      <c r="X14" s="249"/>
      <c r="Y14" s="248"/>
      <c r="Z14" s="213"/>
    </row>
    <row r="15" spans="1:26" ht="25.5" customHeight="1">
      <c r="B15" s="258"/>
      <c r="C15" s="257"/>
      <c r="D15" s="257"/>
      <c r="E15" s="257"/>
      <c r="F15" s="256"/>
      <c r="G15" s="255"/>
      <c r="H15" s="254"/>
      <c r="I15" s="253"/>
      <c r="J15" s="252"/>
      <c r="K15" s="251"/>
      <c r="L15" s="253"/>
      <c r="M15" s="252"/>
      <c r="N15" s="251"/>
      <c r="O15" s="250"/>
      <c r="P15" s="249"/>
      <c r="Q15" s="249"/>
      <c r="R15" s="249"/>
      <c r="S15" s="249"/>
      <c r="T15" s="249"/>
      <c r="U15" s="249"/>
      <c r="V15" s="249"/>
      <c r="W15" s="249"/>
      <c r="X15" s="249"/>
      <c r="Y15" s="248"/>
      <c r="Z15" s="213"/>
    </row>
    <row r="16" spans="1:26" ht="25.5" customHeight="1">
      <c r="B16" s="258"/>
      <c r="C16" s="257"/>
      <c r="D16" s="257"/>
      <c r="E16" s="257"/>
      <c r="F16" s="256"/>
      <c r="G16" s="255"/>
      <c r="H16" s="254"/>
      <c r="I16" s="253"/>
      <c r="J16" s="252"/>
      <c r="K16" s="251"/>
      <c r="L16" s="253"/>
      <c r="M16" s="252"/>
      <c r="N16" s="251"/>
      <c r="O16" s="250"/>
      <c r="P16" s="249"/>
      <c r="Q16" s="249"/>
      <c r="R16" s="249"/>
      <c r="S16" s="249"/>
      <c r="T16" s="249"/>
      <c r="U16" s="249"/>
      <c r="V16" s="249"/>
      <c r="W16" s="249"/>
      <c r="X16" s="249"/>
      <c r="Y16" s="248"/>
      <c r="Z16" s="213"/>
    </row>
    <row r="17" spans="2:29" ht="25.5" customHeight="1">
      <c r="B17" s="258"/>
      <c r="C17" s="257"/>
      <c r="D17" s="257"/>
      <c r="E17" s="257"/>
      <c r="F17" s="256"/>
      <c r="G17" s="255"/>
      <c r="H17" s="254"/>
      <c r="I17" s="253"/>
      <c r="J17" s="252"/>
      <c r="K17" s="251"/>
      <c r="L17" s="253"/>
      <c r="M17" s="252"/>
      <c r="N17" s="251"/>
      <c r="O17" s="250"/>
      <c r="P17" s="249"/>
      <c r="Q17" s="249"/>
      <c r="R17" s="249"/>
      <c r="S17" s="249"/>
      <c r="T17" s="249"/>
      <c r="U17" s="249"/>
      <c r="V17" s="249"/>
      <c r="W17" s="249"/>
      <c r="X17" s="249"/>
      <c r="Y17" s="248"/>
      <c r="Z17" s="213"/>
    </row>
    <row r="18" spans="2:29" ht="25.5" customHeight="1">
      <c r="B18" s="258"/>
      <c r="C18" s="257"/>
      <c r="D18" s="257"/>
      <c r="E18" s="257"/>
      <c r="F18" s="256"/>
      <c r="G18" s="255"/>
      <c r="H18" s="254"/>
      <c r="I18" s="253"/>
      <c r="J18" s="252"/>
      <c r="K18" s="251"/>
      <c r="L18" s="253"/>
      <c r="M18" s="252"/>
      <c r="N18" s="251"/>
      <c r="O18" s="250"/>
      <c r="P18" s="249"/>
      <c r="Q18" s="249"/>
      <c r="R18" s="249"/>
      <c r="S18" s="249"/>
      <c r="T18" s="249"/>
      <c r="U18" s="249"/>
      <c r="V18" s="249"/>
      <c r="W18" s="249"/>
      <c r="X18" s="249"/>
      <c r="Y18" s="248"/>
      <c r="Z18" s="213"/>
    </row>
    <row r="19" spans="2:29" ht="25.5" customHeight="1">
      <c r="B19" s="258"/>
      <c r="C19" s="257"/>
      <c r="D19" s="257"/>
      <c r="E19" s="257"/>
      <c r="F19" s="256"/>
      <c r="G19" s="255"/>
      <c r="H19" s="254"/>
      <c r="I19" s="253"/>
      <c r="J19" s="252"/>
      <c r="K19" s="251"/>
      <c r="L19" s="253"/>
      <c r="M19" s="252"/>
      <c r="N19" s="251"/>
      <c r="O19" s="250"/>
      <c r="P19" s="249"/>
      <c r="Q19" s="249"/>
      <c r="R19" s="249"/>
      <c r="S19" s="249"/>
      <c r="T19" s="249"/>
      <c r="U19" s="249"/>
      <c r="V19" s="249"/>
      <c r="W19" s="249"/>
      <c r="X19" s="249"/>
      <c r="Y19" s="248"/>
      <c r="Z19" s="213"/>
    </row>
    <row r="20" spans="2:29" ht="25.5" customHeight="1">
      <c r="B20" s="258"/>
      <c r="C20" s="257"/>
      <c r="D20" s="257"/>
      <c r="E20" s="257"/>
      <c r="F20" s="256"/>
      <c r="G20" s="255"/>
      <c r="H20" s="254"/>
      <c r="I20" s="253"/>
      <c r="J20" s="252"/>
      <c r="K20" s="251"/>
      <c r="L20" s="253"/>
      <c r="M20" s="252"/>
      <c r="N20" s="251"/>
      <c r="O20" s="250"/>
      <c r="P20" s="249"/>
      <c r="Q20" s="249"/>
      <c r="R20" s="249"/>
      <c r="S20" s="249"/>
      <c r="T20" s="249"/>
      <c r="U20" s="249"/>
      <c r="V20" s="249"/>
      <c r="W20" s="249"/>
      <c r="X20" s="249"/>
      <c r="Y20" s="248"/>
      <c r="Z20" s="213"/>
    </row>
    <row r="21" spans="2:29" ht="25.5" customHeight="1">
      <c r="B21" s="258"/>
      <c r="C21" s="257"/>
      <c r="D21" s="257"/>
      <c r="E21" s="257"/>
      <c r="F21" s="256"/>
      <c r="G21" s="255"/>
      <c r="H21" s="254"/>
      <c r="I21" s="253"/>
      <c r="J21" s="252"/>
      <c r="K21" s="251"/>
      <c r="L21" s="253"/>
      <c r="M21" s="252"/>
      <c r="N21" s="251"/>
      <c r="O21" s="250"/>
      <c r="P21" s="249"/>
      <c r="Q21" s="249"/>
      <c r="R21" s="249"/>
      <c r="S21" s="249"/>
      <c r="T21" s="249"/>
      <c r="U21" s="249"/>
      <c r="V21" s="249"/>
      <c r="W21" s="249"/>
      <c r="X21" s="249"/>
      <c r="Y21" s="248"/>
      <c r="Z21" s="213"/>
    </row>
    <row r="22" spans="2:29" ht="25.5" customHeight="1">
      <c r="B22" s="258"/>
      <c r="C22" s="257"/>
      <c r="D22" s="257"/>
      <c r="E22" s="257"/>
      <c r="F22" s="256"/>
      <c r="G22" s="255"/>
      <c r="H22" s="254"/>
      <c r="I22" s="253"/>
      <c r="J22" s="252"/>
      <c r="K22" s="251"/>
      <c r="L22" s="253"/>
      <c r="M22" s="252"/>
      <c r="N22" s="251"/>
      <c r="O22" s="250"/>
      <c r="P22" s="249"/>
      <c r="Q22" s="249"/>
      <c r="R22" s="249"/>
      <c r="S22" s="249"/>
      <c r="T22" s="249"/>
      <c r="U22" s="249"/>
      <c r="V22" s="249"/>
      <c r="W22" s="249"/>
      <c r="X22" s="249"/>
      <c r="Y22" s="248"/>
      <c r="Z22" s="213"/>
    </row>
    <row r="23" spans="2:29" ht="25.5" customHeight="1">
      <c r="B23" s="776"/>
      <c r="C23" s="777"/>
      <c r="D23" s="777"/>
      <c r="E23" s="777"/>
      <c r="F23" s="778"/>
      <c r="G23" s="779"/>
      <c r="H23" s="780"/>
      <c r="I23" s="781"/>
      <c r="J23" s="782"/>
      <c r="K23" s="783"/>
      <c r="L23" s="781"/>
      <c r="M23" s="782"/>
      <c r="N23" s="783"/>
      <c r="O23" s="784"/>
      <c r="P23" s="785"/>
      <c r="Q23" s="785"/>
      <c r="R23" s="785"/>
      <c r="S23" s="785"/>
      <c r="T23" s="785"/>
      <c r="U23" s="785"/>
      <c r="V23" s="785"/>
      <c r="W23" s="785"/>
      <c r="X23" s="785"/>
      <c r="Y23" s="786"/>
      <c r="Z23" s="213"/>
    </row>
    <row r="24" spans="2:29" ht="25.5" customHeight="1">
      <c r="B24" s="762"/>
      <c r="C24" s="763"/>
      <c r="D24" s="763"/>
      <c r="E24" s="763"/>
      <c r="F24" s="764"/>
      <c r="G24" s="768"/>
      <c r="H24" s="769"/>
      <c r="I24" s="770"/>
      <c r="J24" s="771"/>
      <c r="K24" s="772"/>
      <c r="L24" s="770"/>
      <c r="M24" s="771"/>
      <c r="N24" s="772"/>
      <c r="O24" s="759"/>
      <c r="P24" s="760"/>
      <c r="Q24" s="760"/>
      <c r="R24" s="760"/>
      <c r="S24" s="760"/>
      <c r="T24" s="760"/>
      <c r="U24" s="760"/>
      <c r="V24" s="760"/>
      <c r="W24" s="760"/>
      <c r="X24" s="760"/>
      <c r="Y24" s="761"/>
      <c r="Z24" s="213"/>
      <c r="AC24" s="214" t="s">
        <v>368</v>
      </c>
    </row>
    <row r="25" spans="2:29" ht="30.75" customHeight="1">
      <c r="B25" s="230" t="s">
        <v>369</v>
      </c>
      <c r="C25" s="230"/>
      <c r="H25" s="246"/>
      <c r="I25" s="246"/>
      <c r="J25" s="246"/>
      <c r="K25" s="246"/>
      <c r="L25" s="246"/>
      <c r="M25" s="246"/>
      <c r="Q25" s="242"/>
      <c r="R25" s="242"/>
      <c r="S25" s="242"/>
      <c r="T25" s="246"/>
      <c r="U25" s="246"/>
      <c r="V25" s="246"/>
      <c r="W25" s="246"/>
      <c r="X25" s="246"/>
      <c r="Y25" s="246"/>
      <c r="Z25" s="213"/>
    </row>
    <row r="26" spans="2:29" ht="25.5" customHeight="1">
      <c r="B26" s="247"/>
      <c r="C26" s="230"/>
      <c r="H26" s="246"/>
      <c r="I26" s="246"/>
      <c r="J26" s="246"/>
      <c r="K26" s="246"/>
      <c r="L26" s="246"/>
      <c r="M26" s="246"/>
      <c r="Q26" s="242"/>
      <c r="R26" s="242"/>
      <c r="S26" s="242"/>
      <c r="T26" s="246"/>
      <c r="U26" s="246"/>
      <c r="V26" s="246"/>
      <c r="W26" s="246"/>
      <c r="X26" s="246"/>
      <c r="Y26" s="246"/>
      <c r="Z26" s="213"/>
      <c r="AC26" s="214" t="s">
        <v>368</v>
      </c>
    </row>
    <row r="27" spans="2:29" ht="18" customHeight="1"/>
    <row r="28" spans="2:29" ht="18" customHeight="1"/>
    <row r="29" spans="2:29" ht="18" customHeight="1"/>
    <row r="30" spans="2:29" ht="18" customHeight="1"/>
    <row r="31" spans="2:29" ht="18" customHeight="1"/>
    <row r="32" spans="2: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sheetData>
  <mergeCells count="29">
    <mergeCell ref="O24:Y24"/>
    <mergeCell ref="B24:F24"/>
    <mergeCell ref="L13:N13"/>
    <mergeCell ref="G24:H24"/>
    <mergeCell ref="I24:K24"/>
    <mergeCell ref="L24:N24"/>
    <mergeCell ref="O13:Y13"/>
    <mergeCell ref="B23:F23"/>
    <mergeCell ref="G23:H23"/>
    <mergeCell ref="I23:K23"/>
    <mergeCell ref="L23:N23"/>
    <mergeCell ref="O23:Y23"/>
    <mergeCell ref="B13:F13"/>
    <mergeCell ref="G13:H13"/>
    <mergeCell ref="I13:K13"/>
    <mergeCell ref="G12:H12"/>
    <mergeCell ref="I12:K12"/>
    <mergeCell ref="B7:Y7"/>
    <mergeCell ref="U4:Y4"/>
    <mergeCell ref="B4:G4"/>
    <mergeCell ref="B5:G5"/>
    <mergeCell ref="L12:N12"/>
    <mergeCell ref="O12:Y12"/>
    <mergeCell ref="B6:G6"/>
    <mergeCell ref="Q4:T4"/>
    <mergeCell ref="L4:P4"/>
    <mergeCell ref="H4:K4"/>
    <mergeCell ref="H5:Y5"/>
    <mergeCell ref="B12:F12"/>
  </mergeCells>
  <phoneticPr fontId="2"/>
  <pageMargins left="0.78740157480314965" right="0.78740157480314965" top="0.78740157480314965" bottom="0.74803149606299213" header="0.51181102362204722" footer="0.27559055118110237"/>
  <pageSetup paperSize="9" scale="68" orientation="portrait" r:id="rId1"/>
  <headerFooter alignWithMargins="0">
    <oddFooter xml:space="preserve">&amp;C&amp;9
－ 4－&amp;11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2"/>
  <sheetViews>
    <sheetView showGridLines="0" view="pageLayout" topLeftCell="A31" zoomScaleNormal="100" workbookViewId="0">
      <selection activeCell="V40" sqref="U40:V40"/>
    </sheetView>
  </sheetViews>
  <sheetFormatPr defaultColWidth="9" defaultRowHeight="12"/>
  <cols>
    <col min="1" max="9" width="3.375" style="214" customWidth="1"/>
    <col min="10" max="10" width="4.375" style="214" customWidth="1"/>
    <col min="11" max="21" width="3.375" style="214" customWidth="1"/>
    <col min="22" max="22" width="4.375" style="214" customWidth="1"/>
    <col min="23" max="24" width="3.375" style="214" customWidth="1"/>
    <col min="25" max="25" width="5" style="214" customWidth="1"/>
    <col min="26" max="26" width="3.75" style="214" customWidth="1"/>
    <col min="27" max="27" width="3.125" style="214" customWidth="1"/>
    <col min="28" max="16384" width="9" style="214"/>
  </cols>
  <sheetData>
    <row r="1" spans="1:26" ht="12.75" customHeight="1">
      <c r="A1" s="214" t="s">
        <v>367</v>
      </c>
      <c r="B1" s="245"/>
      <c r="C1" s="242"/>
      <c r="D1" s="242"/>
      <c r="E1" s="244"/>
      <c r="F1" s="244"/>
      <c r="G1" s="242"/>
      <c r="H1" s="242"/>
      <c r="I1" s="242"/>
      <c r="J1" s="242"/>
      <c r="K1" s="242"/>
      <c r="L1" s="242"/>
      <c r="M1" s="242"/>
      <c r="N1" s="242"/>
      <c r="O1" s="242"/>
      <c r="P1" s="242"/>
      <c r="Q1" s="242"/>
      <c r="R1" s="242"/>
      <c r="S1" s="242"/>
      <c r="T1" s="242"/>
      <c r="U1" s="242"/>
      <c r="V1" s="242"/>
      <c r="W1" s="243"/>
      <c r="X1" s="243"/>
      <c r="Y1" s="243"/>
      <c r="Z1" s="242"/>
    </row>
    <row r="2" spans="1:26" ht="3.75" customHeight="1">
      <c r="A2" s="241"/>
      <c r="B2" s="240"/>
      <c r="C2" s="240"/>
      <c r="D2" s="240"/>
      <c r="E2" s="240"/>
      <c r="F2" s="240"/>
      <c r="G2" s="240"/>
      <c r="H2" s="240"/>
      <c r="I2" s="240"/>
      <c r="J2" s="240"/>
      <c r="K2" s="240"/>
      <c r="L2" s="240"/>
      <c r="M2" s="240"/>
      <c r="N2" s="240"/>
      <c r="O2" s="240"/>
      <c r="P2" s="240"/>
      <c r="Q2" s="240"/>
      <c r="R2" s="240"/>
      <c r="S2" s="240"/>
      <c r="T2" s="240"/>
      <c r="U2" s="240"/>
      <c r="V2" s="240"/>
      <c r="W2" s="240"/>
      <c r="X2" s="240"/>
      <c r="Y2" s="240"/>
    </row>
    <row r="3" spans="1:26" ht="21.95" customHeight="1">
      <c r="B3" s="750" t="s">
        <v>366</v>
      </c>
      <c r="C3" s="751"/>
      <c r="D3" s="751"/>
      <c r="E3" s="751"/>
      <c r="F3" s="751"/>
      <c r="G3" s="751"/>
      <c r="H3" s="751"/>
      <c r="I3" s="810"/>
      <c r="J3" s="737" t="s">
        <v>358</v>
      </c>
      <c r="K3" s="720"/>
      <c r="L3" s="720"/>
      <c r="M3" s="721"/>
      <c r="N3" s="750" t="s">
        <v>365</v>
      </c>
      <c r="O3" s="751"/>
      <c r="P3" s="751"/>
      <c r="Q3" s="751"/>
      <c r="R3" s="751"/>
      <c r="S3" s="751"/>
      <c r="T3" s="751"/>
      <c r="U3" s="810"/>
      <c r="V3" s="799" t="s">
        <v>364</v>
      </c>
      <c r="W3" s="751"/>
      <c r="X3" s="751"/>
      <c r="Y3" s="752"/>
    </row>
    <row r="4" spans="1:26" ht="21.95" customHeight="1">
      <c r="B4" s="750" t="s">
        <v>363</v>
      </c>
      <c r="C4" s="751"/>
      <c r="D4" s="751"/>
      <c r="E4" s="751"/>
      <c r="F4" s="751"/>
      <c r="G4" s="751"/>
      <c r="H4" s="751"/>
      <c r="I4" s="810"/>
      <c r="J4" s="737" t="s">
        <v>358</v>
      </c>
      <c r="K4" s="720"/>
      <c r="L4" s="720"/>
      <c r="M4" s="721"/>
      <c r="N4" s="750" t="s">
        <v>362</v>
      </c>
      <c r="O4" s="751"/>
      <c r="P4" s="751"/>
      <c r="Q4" s="751"/>
      <c r="R4" s="751"/>
      <c r="S4" s="751"/>
      <c r="T4" s="751"/>
      <c r="U4" s="810"/>
      <c r="V4" s="737" t="s">
        <v>358</v>
      </c>
      <c r="W4" s="720"/>
      <c r="X4" s="720"/>
      <c r="Y4" s="721"/>
    </row>
    <row r="5" spans="1:26" ht="27.95" customHeight="1">
      <c r="B5" s="750" t="s">
        <v>361</v>
      </c>
      <c r="C5" s="751"/>
      <c r="D5" s="751"/>
      <c r="E5" s="751"/>
      <c r="F5" s="751"/>
      <c r="G5" s="751"/>
      <c r="H5" s="751"/>
      <c r="I5" s="810"/>
      <c r="J5" s="737" t="s">
        <v>358</v>
      </c>
      <c r="K5" s="720"/>
      <c r="L5" s="720"/>
      <c r="M5" s="721"/>
      <c r="N5" s="663" t="s">
        <v>360</v>
      </c>
      <c r="O5" s="664"/>
      <c r="P5" s="664"/>
      <c r="Q5" s="664"/>
      <c r="R5" s="664"/>
      <c r="S5" s="664"/>
      <c r="T5" s="664"/>
      <c r="U5" s="811"/>
      <c r="V5" s="737" t="s">
        <v>358</v>
      </c>
      <c r="W5" s="720"/>
      <c r="X5" s="720"/>
      <c r="Y5" s="721"/>
    </row>
    <row r="6" spans="1:26" ht="27.95" customHeight="1">
      <c r="B6" s="663" t="s">
        <v>359</v>
      </c>
      <c r="C6" s="664"/>
      <c r="D6" s="664"/>
      <c r="E6" s="664"/>
      <c r="F6" s="664"/>
      <c r="G6" s="664"/>
      <c r="H6" s="664"/>
      <c r="I6" s="811"/>
      <c r="J6" s="737" t="s">
        <v>358</v>
      </c>
      <c r="K6" s="720"/>
      <c r="L6" s="720"/>
      <c r="M6" s="721"/>
      <c r="N6" s="750" t="s">
        <v>357</v>
      </c>
      <c r="O6" s="751"/>
      <c r="P6" s="751"/>
      <c r="Q6" s="751"/>
      <c r="R6" s="751"/>
      <c r="S6" s="751"/>
      <c r="T6" s="751"/>
      <c r="U6" s="810"/>
      <c r="V6" s="799" t="s">
        <v>356</v>
      </c>
      <c r="W6" s="751"/>
      <c r="X6" s="751"/>
      <c r="Y6" s="752"/>
    </row>
    <row r="7" spans="1:26" ht="27.95" customHeight="1">
      <c r="B7" s="822" t="s">
        <v>355</v>
      </c>
      <c r="C7" s="823"/>
      <c r="D7" s="823"/>
      <c r="E7" s="823"/>
      <c r="F7" s="823"/>
      <c r="G7" s="823"/>
      <c r="H7" s="823"/>
      <c r="I7" s="823"/>
      <c r="J7" s="823"/>
      <c r="K7" s="823"/>
      <c r="L7" s="823"/>
      <c r="M7" s="823"/>
      <c r="N7" s="823"/>
      <c r="O7" s="823"/>
      <c r="P7" s="823"/>
      <c r="Q7" s="823"/>
      <c r="R7" s="823"/>
      <c r="S7" s="823"/>
      <c r="T7" s="823"/>
      <c r="U7" s="823"/>
      <c r="V7" s="823"/>
      <c r="W7" s="823"/>
      <c r="X7" s="823"/>
      <c r="Y7" s="823"/>
    </row>
    <row r="8" spans="1:26" ht="3" customHeight="1">
      <c r="A8" s="213"/>
      <c r="B8" s="215"/>
      <c r="C8" s="215"/>
      <c r="D8" s="215"/>
      <c r="E8" s="215"/>
      <c r="F8" s="215"/>
      <c r="G8" s="215"/>
      <c r="H8" s="239"/>
      <c r="I8" s="239"/>
      <c r="J8" s="239"/>
      <c r="K8" s="239"/>
      <c r="L8" s="239"/>
      <c r="M8" s="239"/>
      <c r="N8" s="215"/>
      <c r="O8" s="215"/>
      <c r="P8" s="215"/>
      <c r="Q8" s="215"/>
      <c r="R8" s="215"/>
      <c r="S8" s="215"/>
      <c r="T8" s="234"/>
      <c r="U8" s="234"/>
      <c r="V8" s="234"/>
      <c r="W8" s="234"/>
      <c r="X8" s="234"/>
      <c r="Y8" s="234"/>
    </row>
    <row r="9" spans="1:26" ht="24" customHeight="1">
      <c r="B9" s="817" t="s">
        <v>354</v>
      </c>
      <c r="C9" s="818"/>
      <c r="D9" s="818"/>
      <c r="E9" s="818"/>
      <c r="F9" s="818"/>
      <c r="G9" s="818"/>
      <c r="H9" s="818"/>
      <c r="I9" s="818"/>
      <c r="J9" s="818"/>
      <c r="K9" s="818"/>
      <c r="L9" s="818"/>
      <c r="M9" s="819"/>
      <c r="N9" s="817" t="s">
        <v>353</v>
      </c>
      <c r="O9" s="818"/>
      <c r="P9" s="818"/>
      <c r="Q9" s="818"/>
      <c r="R9" s="818"/>
      <c r="S9" s="818"/>
      <c r="T9" s="818"/>
      <c r="U9" s="818"/>
      <c r="V9" s="818"/>
      <c r="W9" s="818"/>
      <c r="X9" s="818"/>
      <c r="Y9" s="819"/>
    </row>
    <row r="10" spans="1:26" ht="34.5" customHeight="1">
      <c r="B10" s="814" t="s">
        <v>352</v>
      </c>
      <c r="C10" s="815"/>
      <c r="D10" s="815"/>
      <c r="E10" s="816"/>
      <c r="F10" s="812">
        <v>0</v>
      </c>
      <c r="G10" s="813"/>
      <c r="H10" s="719" t="s">
        <v>351</v>
      </c>
      <c r="I10" s="720"/>
      <c r="J10" s="720"/>
      <c r="K10" s="736"/>
      <c r="L10" s="812">
        <v>0</v>
      </c>
      <c r="M10" s="813"/>
      <c r="N10" s="814" t="s">
        <v>352</v>
      </c>
      <c r="O10" s="815"/>
      <c r="P10" s="815"/>
      <c r="Q10" s="816"/>
      <c r="R10" s="812">
        <v>0</v>
      </c>
      <c r="S10" s="813"/>
      <c r="T10" s="719" t="s">
        <v>351</v>
      </c>
      <c r="U10" s="720"/>
      <c r="V10" s="720"/>
      <c r="W10" s="736"/>
      <c r="X10" s="812">
        <v>0</v>
      </c>
      <c r="Y10" s="813"/>
    </row>
    <row r="11" spans="1:26" ht="3.75" customHeight="1">
      <c r="B11" s="238"/>
      <c r="C11" s="238"/>
      <c r="D11" s="238"/>
      <c r="E11" s="236"/>
      <c r="F11" s="236"/>
      <c r="G11" s="236"/>
      <c r="H11" s="237"/>
      <c r="I11" s="237"/>
      <c r="J11" s="237"/>
      <c r="K11" s="236"/>
      <c r="L11" s="236"/>
      <c r="M11" s="236"/>
      <c r="N11" s="238"/>
      <c r="O11" s="238"/>
      <c r="P11" s="238"/>
      <c r="Q11" s="236"/>
      <c r="R11" s="236"/>
      <c r="S11" s="236"/>
      <c r="T11" s="237"/>
      <c r="U11" s="237"/>
      <c r="V11" s="237"/>
      <c r="W11" s="236"/>
      <c r="X11" s="236"/>
      <c r="Y11" s="236"/>
    </row>
    <row r="12" spans="1:26" ht="24" customHeight="1">
      <c r="B12" s="820" t="s">
        <v>350</v>
      </c>
      <c r="C12" s="716"/>
      <c r="D12" s="716"/>
      <c r="E12" s="716"/>
      <c r="F12" s="716"/>
      <c r="G12" s="716"/>
      <c r="H12" s="716"/>
      <c r="I12" s="716"/>
      <c r="J12" s="716"/>
      <c r="K12" s="716"/>
      <c r="L12" s="716"/>
      <c r="M12" s="716"/>
      <c r="N12" s="716"/>
      <c r="O12" s="716"/>
      <c r="P12" s="716"/>
      <c r="Q12" s="716"/>
      <c r="R12" s="716"/>
      <c r="S12" s="821"/>
      <c r="T12" s="799" t="s">
        <v>349</v>
      </c>
      <c r="U12" s="751"/>
      <c r="V12" s="751"/>
      <c r="W12" s="800" t="s">
        <v>348</v>
      </c>
      <c r="X12" s="801"/>
      <c r="Y12" s="802"/>
    </row>
    <row r="13" spans="1:26" ht="21.95" customHeight="1">
      <c r="B13" s="803" t="s">
        <v>347</v>
      </c>
      <c r="C13" s="804"/>
      <c r="D13" s="804"/>
      <c r="E13" s="804"/>
      <c r="F13" s="804"/>
      <c r="G13" s="804"/>
      <c r="H13" s="804"/>
      <c r="I13" s="804"/>
      <c r="J13" s="804"/>
      <c r="K13" s="804"/>
      <c r="L13" s="804"/>
      <c r="M13" s="804"/>
      <c r="N13" s="804"/>
      <c r="O13" s="804"/>
      <c r="P13" s="804"/>
      <c r="Q13" s="804"/>
      <c r="R13" s="804"/>
      <c r="S13" s="805"/>
      <c r="T13" s="806">
        <v>0</v>
      </c>
      <c r="U13" s="807"/>
      <c r="V13" s="808"/>
      <c r="W13" s="806">
        <v>0</v>
      </c>
      <c r="X13" s="807"/>
      <c r="Y13" s="809"/>
    </row>
    <row r="14" spans="1:26" ht="21.95" customHeight="1">
      <c r="B14" s="792" t="s">
        <v>346</v>
      </c>
      <c r="C14" s="793"/>
      <c r="D14" s="793"/>
      <c r="E14" s="793"/>
      <c r="F14" s="793"/>
      <c r="G14" s="793"/>
      <c r="H14" s="793"/>
      <c r="I14" s="793"/>
      <c r="J14" s="793"/>
      <c r="K14" s="793"/>
      <c r="L14" s="793"/>
      <c r="M14" s="793"/>
      <c r="N14" s="793"/>
      <c r="O14" s="793"/>
      <c r="P14" s="793"/>
      <c r="Q14" s="793"/>
      <c r="R14" s="793"/>
      <c r="S14" s="794"/>
      <c r="T14" s="795">
        <v>0</v>
      </c>
      <c r="U14" s="796"/>
      <c r="V14" s="796"/>
      <c r="W14" s="795">
        <v>0</v>
      </c>
      <c r="X14" s="796"/>
      <c r="Y14" s="797"/>
    </row>
    <row r="15" spans="1:26" ht="21.95" customHeight="1">
      <c r="B15" s="792" t="s">
        <v>345</v>
      </c>
      <c r="C15" s="793"/>
      <c r="D15" s="793"/>
      <c r="E15" s="793"/>
      <c r="F15" s="793"/>
      <c r="G15" s="793"/>
      <c r="H15" s="793"/>
      <c r="I15" s="793"/>
      <c r="J15" s="793"/>
      <c r="K15" s="793"/>
      <c r="L15" s="793"/>
      <c r="M15" s="793"/>
      <c r="N15" s="793"/>
      <c r="O15" s="793"/>
      <c r="P15" s="793"/>
      <c r="Q15" s="793"/>
      <c r="R15" s="793"/>
      <c r="S15" s="794"/>
      <c r="T15" s="795">
        <v>0</v>
      </c>
      <c r="U15" s="796"/>
      <c r="V15" s="796"/>
      <c r="W15" s="795">
        <v>0</v>
      </c>
      <c r="X15" s="796"/>
      <c r="Y15" s="797"/>
    </row>
    <row r="16" spans="1:26" ht="21.95" customHeight="1">
      <c r="B16" s="792" t="s">
        <v>344</v>
      </c>
      <c r="C16" s="793"/>
      <c r="D16" s="793"/>
      <c r="E16" s="793"/>
      <c r="F16" s="793"/>
      <c r="G16" s="793"/>
      <c r="H16" s="793"/>
      <c r="I16" s="793"/>
      <c r="J16" s="793"/>
      <c r="K16" s="793"/>
      <c r="L16" s="793"/>
      <c r="M16" s="793"/>
      <c r="N16" s="793"/>
      <c r="O16" s="793"/>
      <c r="P16" s="793"/>
      <c r="Q16" s="793"/>
      <c r="R16" s="793"/>
      <c r="S16" s="794"/>
      <c r="T16" s="795">
        <v>0</v>
      </c>
      <c r="U16" s="796"/>
      <c r="V16" s="796"/>
      <c r="W16" s="795">
        <v>0</v>
      </c>
      <c r="X16" s="796"/>
      <c r="Y16" s="797"/>
    </row>
    <row r="17" spans="2:26" ht="27.95" customHeight="1">
      <c r="B17" s="792" t="s">
        <v>343</v>
      </c>
      <c r="C17" s="793"/>
      <c r="D17" s="793"/>
      <c r="E17" s="793"/>
      <c r="F17" s="793"/>
      <c r="G17" s="793"/>
      <c r="H17" s="793"/>
      <c r="I17" s="793"/>
      <c r="J17" s="793"/>
      <c r="K17" s="793"/>
      <c r="L17" s="793"/>
      <c r="M17" s="793"/>
      <c r="N17" s="793"/>
      <c r="O17" s="793"/>
      <c r="P17" s="793"/>
      <c r="Q17" s="793"/>
      <c r="R17" s="793"/>
      <c r="S17" s="794"/>
      <c r="T17" s="795">
        <v>0</v>
      </c>
      <c r="U17" s="796"/>
      <c r="V17" s="796"/>
      <c r="W17" s="795">
        <v>0</v>
      </c>
      <c r="X17" s="796"/>
      <c r="Y17" s="797"/>
    </row>
    <row r="18" spans="2:26" ht="27.95" customHeight="1">
      <c r="B18" s="792" t="s">
        <v>342</v>
      </c>
      <c r="C18" s="793"/>
      <c r="D18" s="793"/>
      <c r="E18" s="793"/>
      <c r="F18" s="793"/>
      <c r="G18" s="793"/>
      <c r="H18" s="793"/>
      <c r="I18" s="793"/>
      <c r="J18" s="793"/>
      <c r="K18" s="793"/>
      <c r="L18" s="793"/>
      <c r="M18" s="793"/>
      <c r="N18" s="793"/>
      <c r="O18" s="793"/>
      <c r="P18" s="793"/>
      <c r="Q18" s="793"/>
      <c r="R18" s="793"/>
      <c r="S18" s="794"/>
      <c r="T18" s="795">
        <v>0</v>
      </c>
      <c r="U18" s="796"/>
      <c r="V18" s="796"/>
      <c r="W18" s="795">
        <v>0</v>
      </c>
      <c r="X18" s="796"/>
      <c r="Y18" s="797"/>
    </row>
    <row r="19" spans="2:26" ht="21.95" customHeight="1">
      <c r="B19" s="792" t="s">
        <v>341</v>
      </c>
      <c r="C19" s="793"/>
      <c r="D19" s="793"/>
      <c r="E19" s="793"/>
      <c r="F19" s="793"/>
      <c r="G19" s="793"/>
      <c r="H19" s="793"/>
      <c r="I19" s="793"/>
      <c r="J19" s="793"/>
      <c r="K19" s="793"/>
      <c r="L19" s="793"/>
      <c r="M19" s="793"/>
      <c r="N19" s="793"/>
      <c r="O19" s="793"/>
      <c r="P19" s="793"/>
      <c r="Q19" s="793"/>
      <c r="R19" s="793"/>
      <c r="S19" s="794"/>
      <c r="T19" s="795">
        <v>0</v>
      </c>
      <c r="U19" s="796"/>
      <c r="V19" s="796"/>
      <c r="W19" s="795">
        <v>0</v>
      </c>
      <c r="X19" s="796"/>
      <c r="Y19" s="797"/>
    </row>
    <row r="20" spans="2:26" ht="21.95" customHeight="1">
      <c r="B20" s="792" t="s">
        <v>340</v>
      </c>
      <c r="C20" s="793"/>
      <c r="D20" s="793"/>
      <c r="E20" s="793"/>
      <c r="F20" s="793"/>
      <c r="G20" s="793"/>
      <c r="H20" s="793"/>
      <c r="I20" s="793"/>
      <c r="J20" s="793"/>
      <c r="K20" s="793"/>
      <c r="L20" s="793"/>
      <c r="M20" s="793"/>
      <c r="N20" s="793"/>
      <c r="O20" s="793"/>
      <c r="P20" s="793"/>
      <c r="Q20" s="793"/>
      <c r="R20" s="793"/>
      <c r="S20" s="794"/>
      <c r="T20" s="795">
        <v>0</v>
      </c>
      <c r="U20" s="796"/>
      <c r="V20" s="796"/>
      <c r="W20" s="795">
        <v>0</v>
      </c>
      <c r="X20" s="796"/>
      <c r="Y20" s="797"/>
    </row>
    <row r="21" spans="2:26" ht="21.95" customHeight="1">
      <c r="B21" s="792" t="s">
        <v>339</v>
      </c>
      <c r="C21" s="793"/>
      <c r="D21" s="793"/>
      <c r="E21" s="793"/>
      <c r="F21" s="793"/>
      <c r="G21" s="793"/>
      <c r="H21" s="793"/>
      <c r="I21" s="793"/>
      <c r="J21" s="793"/>
      <c r="K21" s="793"/>
      <c r="L21" s="793"/>
      <c r="M21" s="793"/>
      <c r="N21" s="793"/>
      <c r="O21" s="793"/>
      <c r="P21" s="793"/>
      <c r="Q21" s="793"/>
      <c r="R21" s="793"/>
      <c r="S21" s="794"/>
      <c r="T21" s="795">
        <v>0</v>
      </c>
      <c r="U21" s="796"/>
      <c r="V21" s="796"/>
      <c r="W21" s="795">
        <v>0</v>
      </c>
      <c r="X21" s="796"/>
      <c r="Y21" s="797"/>
    </row>
    <row r="22" spans="2:26" ht="21.95" customHeight="1">
      <c r="B22" s="792" t="s">
        <v>338</v>
      </c>
      <c r="C22" s="793"/>
      <c r="D22" s="793"/>
      <c r="E22" s="793"/>
      <c r="F22" s="793"/>
      <c r="G22" s="793"/>
      <c r="H22" s="793"/>
      <c r="I22" s="793"/>
      <c r="J22" s="793"/>
      <c r="K22" s="793"/>
      <c r="L22" s="793"/>
      <c r="M22" s="793"/>
      <c r="N22" s="793"/>
      <c r="O22" s="793"/>
      <c r="P22" s="793"/>
      <c r="Q22" s="793"/>
      <c r="R22" s="793"/>
      <c r="S22" s="794"/>
      <c r="T22" s="795">
        <v>0</v>
      </c>
      <c r="U22" s="796"/>
      <c r="V22" s="796"/>
      <c r="W22" s="795">
        <v>0</v>
      </c>
      <c r="X22" s="796"/>
      <c r="Y22" s="797"/>
    </row>
    <row r="23" spans="2:26" ht="21.95" customHeight="1">
      <c r="B23" s="670" t="s">
        <v>337</v>
      </c>
      <c r="C23" s="671"/>
      <c r="D23" s="671"/>
      <c r="E23" s="671"/>
      <c r="F23" s="671"/>
      <c r="G23" s="671"/>
      <c r="H23" s="671"/>
      <c r="I23" s="671"/>
      <c r="J23" s="671"/>
      <c r="K23" s="671"/>
      <c r="L23" s="671"/>
      <c r="M23" s="671"/>
      <c r="N23" s="671"/>
      <c r="O23" s="671"/>
      <c r="P23" s="671"/>
      <c r="Q23" s="671"/>
      <c r="R23" s="671"/>
      <c r="S23" s="844"/>
      <c r="T23" s="839">
        <v>0</v>
      </c>
      <c r="U23" s="840"/>
      <c r="V23" s="840"/>
      <c r="W23" s="839">
        <v>0</v>
      </c>
      <c r="X23" s="840"/>
      <c r="Y23" s="841"/>
    </row>
    <row r="24" spans="2:26" ht="6" customHeight="1">
      <c r="B24" s="235"/>
      <c r="C24" s="235"/>
      <c r="D24" s="235"/>
      <c r="E24" s="235"/>
      <c r="F24" s="235"/>
      <c r="G24" s="235"/>
      <c r="H24" s="235"/>
      <c r="I24" s="235"/>
      <c r="J24" s="235"/>
      <c r="K24" s="235"/>
      <c r="L24" s="235"/>
      <c r="M24" s="235"/>
      <c r="N24" s="235"/>
      <c r="O24" s="235"/>
      <c r="P24" s="235"/>
      <c r="Q24" s="235"/>
      <c r="R24" s="235"/>
      <c r="S24" s="235"/>
      <c r="T24" s="234"/>
      <c r="U24" s="234"/>
      <c r="V24" s="234"/>
      <c r="W24" s="234"/>
      <c r="X24" s="234"/>
      <c r="Y24" s="234"/>
    </row>
    <row r="25" spans="2:26" ht="24" customHeight="1">
      <c r="B25" s="842" t="s">
        <v>336</v>
      </c>
      <c r="C25" s="822"/>
      <c r="D25" s="822"/>
      <c r="E25" s="822"/>
      <c r="F25" s="822"/>
      <c r="G25" s="822"/>
      <c r="H25" s="822"/>
      <c r="I25" s="822"/>
      <c r="J25" s="822"/>
      <c r="K25" s="822"/>
      <c r="L25" s="822"/>
      <c r="M25" s="822"/>
      <c r="N25" s="822"/>
      <c r="O25" s="822"/>
      <c r="P25" s="822"/>
      <c r="Q25" s="822"/>
      <c r="R25" s="822"/>
      <c r="S25" s="822"/>
      <c r="T25" s="822"/>
      <c r="U25" s="822"/>
      <c r="V25" s="822"/>
      <c r="W25" s="822"/>
      <c r="X25" s="822"/>
      <c r="Y25" s="843"/>
    </row>
    <row r="26" spans="2:26" s="233" customFormat="1" ht="21.95" customHeight="1">
      <c r="B26" s="838" t="s">
        <v>335</v>
      </c>
      <c r="C26" s="826"/>
      <c r="D26" s="826"/>
      <c r="E26" s="826"/>
      <c r="F26" s="826"/>
      <c r="G26" s="826"/>
      <c r="H26" s="826"/>
      <c r="I26" s="826"/>
      <c r="J26" s="826"/>
      <c r="K26" s="826"/>
      <c r="L26" s="826"/>
      <c r="M26" s="825" t="s">
        <v>334</v>
      </c>
      <c r="N26" s="826"/>
      <c r="O26" s="826"/>
      <c r="P26" s="826"/>
      <c r="Q26" s="826"/>
      <c r="R26" s="826"/>
      <c r="S26" s="826"/>
      <c r="T26" s="826"/>
      <c r="U26" s="826"/>
      <c r="V26" s="826"/>
      <c r="W26" s="826"/>
      <c r="X26" s="826"/>
      <c r="Y26" s="827"/>
    </row>
    <row r="27" spans="2:26" s="231" customFormat="1" ht="21.95" customHeight="1">
      <c r="B27" s="836" t="s">
        <v>333</v>
      </c>
      <c r="C27" s="829"/>
      <c r="D27" s="829"/>
      <c r="E27" s="829"/>
      <c r="F27" s="829"/>
      <c r="G27" s="829"/>
      <c r="H27" s="829"/>
      <c r="I27" s="829"/>
      <c r="J27" s="829"/>
      <c r="K27" s="829"/>
      <c r="L27" s="837"/>
      <c r="M27" s="828" t="s">
        <v>332</v>
      </c>
      <c r="N27" s="829"/>
      <c r="O27" s="829"/>
      <c r="P27" s="829"/>
      <c r="Q27" s="829"/>
      <c r="R27" s="829"/>
      <c r="S27" s="829"/>
      <c r="T27" s="829"/>
      <c r="U27" s="829"/>
      <c r="V27" s="829"/>
      <c r="W27" s="829"/>
      <c r="X27" s="829"/>
      <c r="Y27" s="830"/>
    </row>
    <row r="28" spans="2:26" s="231" customFormat="1" ht="21.95" customHeight="1">
      <c r="B28" s="834" t="s">
        <v>331</v>
      </c>
      <c r="C28" s="832"/>
      <c r="D28" s="832"/>
      <c r="E28" s="832"/>
      <c r="F28" s="832"/>
      <c r="G28" s="832"/>
      <c r="H28" s="832"/>
      <c r="I28" s="832"/>
      <c r="J28" s="832"/>
      <c r="K28" s="832"/>
      <c r="L28" s="835"/>
      <c r="M28" s="831"/>
      <c r="N28" s="832"/>
      <c r="O28" s="832"/>
      <c r="P28" s="832"/>
      <c r="Q28" s="832"/>
      <c r="R28" s="832"/>
      <c r="S28" s="832"/>
      <c r="T28" s="832"/>
      <c r="U28" s="832"/>
      <c r="V28" s="832"/>
      <c r="W28" s="832"/>
      <c r="X28" s="832"/>
      <c r="Y28" s="833"/>
    </row>
    <row r="29" spans="2:26" s="231" customFormat="1" ht="6" customHeight="1">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row>
    <row r="30" spans="2:26" s="231" customFormat="1" ht="39.950000000000003" customHeight="1">
      <c r="B30" s="824" t="s">
        <v>330</v>
      </c>
      <c r="C30" s="824"/>
      <c r="D30" s="824"/>
      <c r="E30" s="824"/>
      <c r="F30" s="824"/>
      <c r="G30" s="824"/>
      <c r="H30" s="824"/>
      <c r="I30" s="824"/>
      <c r="J30" s="824"/>
      <c r="K30" s="824"/>
      <c r="L30" s="824"/>
      <c r="M30" s="824"/>
      <c r="N30" s="824"/>
      <c r="O30" s="824"/>
      <c r="P30" s="824"/>
      <c r="Q30" s="824"/>
      <c r="R30" s="824"/>
      <c r="S30" s="824"/>
      <c r="T30" s="824"/>
      <c r="U30" s="824"/>
      <c r="V30" s="824"/>
      <c r="W30" s="824"/>
      <c r="X30" s="824"/>
      <c r="Y30" s="824"/>
      <c r="Z30" s="824"/>
    </row>
    <row r="31" spans="2:26" s="231" customFormat="1" ht="27" customHeight="1">
      <c r="B31" s="798" t="s">
        <v>329</v>
      </c>
      <c r="C31" s="798"/>
      <c r="D31" s="798"/>
      <c r="E31" s="798"/>
      <c r="F31" s="798"/>
      <c r="G31" s="798"/>
      <c r="H31" s="798"/>
      <c r="I31" s="798"/>
      <c r="J31" s="798"/>
      <c r="K31" s="798"/>
      <c r="L31" s="798"/>
      <c r="M31" s="798"/>
      <c r="N31" s="798"/>
      <c r="O31" s="798"/>
      <c r="P31" s="798"/>
      <c r="Q31" s="798"/>
      <c r="R31" s="798"/>
      <c r="S31" s="798"/>
      <c r="T31" s="798"/>
      <c r="U31" s="798"/>
      <c r="V31" s="798"/>
      <c r="W31" s="798"/>
      <c r="X31" s="798"/>
      <c r="Y31" s="798"/>
      <c r="Z31" s="798"/>
    </row>
    <row r="32" spans="2:26" ht="27" customHeight="1">
      <c r="B32" s="798" t="s">
        <v>328</v>
      </c>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230"/>
    </row>
    <row r="33" ht="3"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sheetData>
  <mergeCells count="73">
    <mergeCell ref="B30:Z30"/>
    <mergeCell ref="M26:Y26"/>
    <mergeCell ref="M27:Y27"/>
    <mergeCell ref="M28:Y28"/>
    <mergeCell ref="B17:S17"/>
    <mergeCell ref="T17:V17"/>
    <mergeCell ref="W17:Y17"/>
    <mergeCell ref="B28:L28"/>
    <mergeCell ref="B27:L27"/>
    <mergeCell ref="B26:L26"/>
    <mergeCell ref="W23:Y23"/>
    <mergeCell ref="B25:Y25"/>
    <mergeCell ref="T22:V22"/>
    <mergeCell ref="W22:Y22"/>
    <mergeCell ref="B23:S23"/>
    <mergeCell ref="T23:V23"/>
    <mergeCell ref="B22:S22"/>
    <mergeCell ref="N3:U3"/>
    <mergeCell ref="N4:U4"/>
    <mergeCell ref="N6:U6"/>
    <mergeCell ref="V3:Y3"/>
    <mergeCell ref="V4:Y4"/>
    <mergeCell ref="V6:Y6"/>
    <mergeCell ref="N5:U5"/>
    <mergeCell ref="B9:M9"/>
    <mergeCell ref="N9:Y9"/>
    <mergeCell ref="B12:S12"/>
    <mergeCell ref="B7:Y7"/>
    <mergeCell ref="V5:Y5"/>
    <mergeCell ref="N10:Q10"/>
    <mergeCell ref="H10:K10"/>
    <mergeCell ref="L10:M10"/>
    <mergeCell ref="R10:S10"/>
    <mergeCell ref="T10:W10"/>
    <mergeCell ref="X10:Y10"/>
    <mergeCell ref="B10:E10"/>
    <mergeCell ref="F10:G10"/>
    <mergeCell ref="B3:I3"/>
    <mergeCell ref="B4:I4"/>
    <mergeCell ref="B6:I6"/>
    <mergeCell ref="J3:M3"/>
    <mergeCell ref="J4:M4"/>
    <mergeCell ref="J6:M6"/>
    <mergeCell ref="B5:I5"/>
    <mergeCell ref="J5:M5"/>
    <mergeCell ref="W21:Y21"/>
    <mergeCell ref="B18:S18"/>
    <mergeCell ref="T18:V18"/>
    <mergeCell ref="W18:Y18"/>
    <mergeCell ref="B19:S19"/>
    <mergeCell ref="T19:V19"/>
    <mergeCell ref="B31:Z31"/>
    <mergeCell ref="B32:Y32"/>
    <mergeCell ref="T12:V12"/>
    <mergeCell ref="W12:Y12"/>
    <mergeCell ref="B13:S13"/>
    <mergeCell ref="T13:V13"/>
    <mergeCell ref="W13:Y13"/>
    <mergeCell ref="B14:S14"/>
    <mergeCell ref="T14:V14"/>
    <mergeCell ref="W14:Y14"/>
    <mergeCell ref="W19:Y19"/>
    <mergeCell ref="B20:S20"/>
    <mergeCell ref="T20:V20"/>
    <mergeCell ref="W20:Y20"/>
    <mergeCell ref="B21:S21"/>
    <mergeCell ref="T21:V21"/>
    <mergeCell ref="B15:S15"/>
    <mergeCell ref="T15:V15"/>
    <mergeCell ref="W15:Y15"/>
    <mergeCell ref="B16:S16"/>
    <mergeCell ref="T16:V16"/>
    <mergeCell ref="W16:Y16"/>
  </mergeCells>
  <phoneticPr fontId="2"/>
  <pageMargins left="0.78740157480314965" right="0.39370078740157483" top="0.78740157480314965" bottom="0.59055118110236227" header="0.51181102362204722" footer="0.47244094488188981"/>
  <pageSetup paperSize="9" scale="91" fitToHeight="0" orientation="portrait" r:id="rId1"/>
  <headerFooter alignWithMargins="0">
    <oddFooter>&amp;C&amp;9－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view="pageBreakPreview" topLeftCell="A82" zoomScale="75" zoomScaleNormal="100" zoomScaleSheetLayoutView="75" workbookViewId="0">
      <selection activeCell="B6" sqref="B6"/>
    </sheetView>
  </sheetViews>
  <sheetFormatPr defaultRowHeight="11.25"/>
  <cols>
    <col min="1" max="1" width="27.75" style="469" customWidth="1"/>
    <col min="2" max="2" width="69.5" style="468" customWidth="1"/>
    <col min="3" max="3" width="12.75" style="467" customWidth="1"/>
    <col min="4" max="4" width="5.75" style="466" customWidth="1"/>
    <col min="5" max="6" width="5.875" style="466" customWidth="1"/>
    <col min="7" max="7" width="33.375" style="466" customWidth="1"/>
    <col min="8" max="16384" width="9" style="466"/>
  </cols>
  <sheetData>
    <row r="1" spans="1:7" ht="38.25" customHeight="1">
      <c r="A1" s="887" t="s">
        <v>903</v>
      </c>
      <c r="B1" s="887"/>
      <c r="C1" s="887"/>
      <c r="D1" s="887"/>
      <c r="E1" s="887"/>
      <c r="F1" s="887"/>
      <c r="G1" s="887"/>
    </row>
    <row r="2" spans="1:7" s="593" customFormat="1" ht="30.75" customHeight="1">
      <c r="A2" s="892" t="s">
        <v>902</v>
      </c>
      <c r="B2" s="892"/>
      <c r="C2" s="892"/>
      <c r="D2" s="892"/>
      <c r="E2" s="892"/>
      <c r="F2" s="892"/>
      <c r="G2" s="892"/>
    </row>
    <row r="3" spans="1:7" ht="36" customHeight="1">
      <c r="A3" s="890" t="s">
        <v>901</v>
      </c>
      <c r="B3" s="890" t="s">
        <v>900</v>
      </c>
      <c r="C3" s="888" t="s">
        <v>899</v>
      </c>
      <c r="D3" s="877" t="s">
        <v>898</v>
      </c>
      <c r="E3" s="878"/>
      <c r="F3" s="879"/>
      <c r="G3" s="888" t="s">
        <v>897</v>
      </c>
    </row>
    <row r="4" spans="1:7" ht="33" customHeight="1">
      <c r="A4" s="891"/>
      <c r="B4" s="891"/>
      <c r="C4" s="889"/>
      <c r="D4" s="592" t="s">
        <v>896</v>
      </c>
      <c r="E4" s="592" t="s">
        <v>895</v>
      </c>
      <c r="F4" s="592" t="s">
        <v>894</v>
      </c>
      <c r="G4" s="889"/>
    </row>
    <row r="5" spans="1:7" ht="34.5" customHeight="1">
      <c r="A5" s="845" t="s">
        <v>893</v>
      </c>
      <c r="B5" s="846"/>
      <c r="C5" s="846"/>
      <c r="D5" s="846"/>
      <c r="E5" s="846"/>
      <c r="F5" s="846"/>
      <c r="G5" s="847"/>
    </row>
    <row r="6" spans="1:7" s="471" customFormat="1" ht="246.75" customHeight="1">
      <c r="A6" s="860" t="s">
        <v>892</v>
      </c>
      <c r="B6" s="525" t="s">
        <v>891</v>
      </c>
      <c r="C6" s="849" t="s">
        <v>890</v>
      </c>
      <c r="D6" s="524" t="s">
        <v>662</v>
      </c>
      <c r="E6" s="524" t="s">
        <v>662</v>
      </c>
      <c r="F6" s="524" t="s">
        <v>662</v>
      </c>
      <c r="G6" s="591"/>
    </row>
    <row r="7" spans="1:7" s="471" customFormat="1" ht="30" customHeight="1">
      <c r="A7" s="861"/>
      <c r="B7" s="589" t="s">
        <v>889</v>
      </c>
      <c r="C7" s="857"/>
      <c r="D7" s="517"/>
      <c r="E7" s="543"/>
      <c r="F7" s="543"/>
      <c r="G7" s="587"/>
    </row>
    <row r="8" spans="1:7" s="471" customFormat="1" ht="73.5" customHeight="1">
      <c r="A8" s="861"/>
      <c r="B8" s="588" t="s">
        <v>885</v>
      </c>
      <c r="C8" s="857"/>
      <c r="D8" s="517" t="s">
        <v>662</v>
      </c>
      <c r="E8" s="543" t="s">
        <v>662</v>
      </c>
      <c r="F8" s="543" t="s">
        <v>662</v>
      </c>
      <c r="G8" s="587"/>
    </row>
    <row r="9" spans="1:7" s="471" customFormat="1" ht="29.25" customHeight="1">
      <c r="A9" s="861"/>
      <c r="B9" s="586" t="s">
        <v>888</v>
      </c>
      <c r="C9" s="858"/>
      <c r="D9" s="496"/>
      <c r="E9" s="495"/>
      <c r="F9" s="495"/>
      <c r="G9" s="583"/>
    </row>
    <row r="10" spans="1:7" s="471" customFormat="1" ht="76.5" customHeight="1">
      <c r="A10" s="861"/>
      <c r="B10" s="554" t="s">
        <v>887</v>
      </c>
      <c r="C10" s="858"/>
      <c r="D10" s="485" t="s">
        <v>662</v>
      </c>
      <c r="E10" s="484" t="s">
        <v>662</v>
      </c>
      <c r="F10" s="484" t="s">
        <v>662</v>
      </c>
      <c r="G10" s="590"/>
    </row>
    <row r="11" spans="1:7" s="471" customFormat="1" ht="29.25" customHeight="1">
      <c r="A11" s="861"/>
      <c r="B11" s="589" t="s">
        <v>886</v>
      </c>
      <c r="C11" s="858"/>
      <c r="D11" s="517"/>
      <c r="E11" s="543"/>
      <c r="F11" s="543"/>
      <c r="G11" s="587"/>
    </row>
    <row r="12" spans="1:7" s="471" customFormat="1" ht="34.5" customHeight="1">
      <c r="A12" s="861"/>
      <c r="B12" s="588" t="s">
        <v>885</v>
      </c>
      <c r="C12" s="858"/>
      <c r="D12" s="848" t="s">
        <v>662</v>
      </c>
      <c r="E12" s="848" t="s">
        <v>662</v>
      </c>
      <c r="F12" s="848" t="s">
        <v>662</v>
      </c>
      <c r="G12" s="587"/>
    </row>
    <row r="13" spans="1:7" s="471" customFormat="1" ht="112.5" customHeight="1">
      <c r="A13" s="861"/>
      <c r="B13" s="588" t="s">
        <v>884</v>
      </c>
      <c r="C13" s="858"/>
      <c r="D13" s="848"/>
      <c r="E13" s="848"/>
      <c r="F13" s="848"/>
      <c r="G13" s="587"/>
    </row>
    <row r="14" spans="1:7" s="471" customFormat="1" ht="30" customHeight="1">
      <c r="A14" s="861"/>
      <c r="B14" s="586" t="s">
        <v>883</v>
      </c>
      <c r="C14" s="858"/>
      <c r="D14" s="496"/>
      <c r="E14" s="495"/>
      <c r="F14" s="495"/>
      <c r="G14" s="583"/>
    </row>
    <row r="15" spans="1:7" s="471" customFormat="1" ht="39.75" customHeight="1">
      <c r="A15" s="861"/>
      <c r="B15" s="569" t="s">
        <v>882</v>
      </c>
      <c r="C15" s="858"/>
      <c r="D15" s="848" t="s">
        <v>662</v>
      </c>
      <c r="E15" s="848" t="s">
        <v>662</v>
      </c>
      <c r="F15" s="848" t="s">
        <v>662</v>
      </c>
      <c r="G15" s="882"/>
    </row>
    <row r="16" spans="1:7" s="471" customFormat="1" ht="105" customHeight="1">
      <c r="A16" s="861"/>
      <c r="B16" s="554" t="s">
        <v>881</v>
      </c>
      <c r="C16" s="858"/>
      <c r="D16" s="856"/>
      <c r="E16" s="856"/>
      <c r="F16" s="856"/>
      <c r="G16" s="883"/>
    </row>
    <row r="17" spans="1:7" s="471" customFormat="1" ht="29.25" customHeight="1">
      <c r="A17" s="861"/>
      <c r="B17" s="569" t="s">
        <v>880</v>
      </c>
      <c r="C17" s="858"/>
      <c r="D17" s="496"/>
      <c r="E17" s="496"/>
      <c r="F17" s="496"/>
      <c r="G17" s="585"/>
    </row>
    <row r="18" spans="1:7" s="471" customFormat="1" ht="64.5" customHeight="1">
      <c r="A18" s="861"/>
      <c r="B18" s="569" t="s">
        <v>879</v>
      </c>
      <c r="C18" s="858"/>
      <c r="D18" s="485" t="s">
        <v>465</v>
      </c>
      <c r="E18" s="485" t="s">
        <v>465</v>
      </c>
      <c r="F18" s="485" t="s">
        <v>465</v>
      </c>
      <c r="G18" s="584"/>
    </row>
    <row r="19" spans="1:7" s="471" customFormat="1" ht="30" customHeight="1">
      <c r="A19" s="861"/>
      <c r="B19" s="534" t="s">
        <v>878</v>
      </c>
      <c r="C19" s="858"/>
      <c r="D19" s="496"/>
      <c r="E19" s="495"/>
      <c r="F19" s="495"/>
      <c r="G19" s="583"/>
    </row>
    <row r="20" spans="1:7" s="471" customFormat="1" ht="126" customHeight="1">
      <c r="A20" s="862"/>
      <c r="B20" s="582" t="s">
        <v>877</v>
      </c>
      <c r="C20" s="859"/>
      <c r="D20" s="530" t="s">
        <v>465</v>
      </c>
      <c r="E20" s="530" t="s">
        <v>465</v>
      </c>
      <c r="F20" s="530" t="s">
        <v>465</v>
      </c>
      <c r="G20" s="581"/>
    </row>
    <row r="21" spans="1:7" s="471" customFormat="1" ht="171" customHeight="1">
      <c r="A21" s="477" t="s">
        <v>876</v>
      </c>
      <c r="B21" s="580" t="s">
        <v>875</v>
      </c>
      <c r="C21" s="475" t="s">
        <v>874</v>
      </c>
      <c r="D21" s="474" t="s">
        <v>465</v>
      </c>
      <c r="E21" s="474" t="s">
        <v>465</v>
      </c>
      <c r="F21" s="474" t="s">
        <v>465</v>
      </c>
      <c r="G21" s="579"/>
    </row>
    <row r="22" spans="1:7" s="471" customFormat="1" ht="31.5" customHeight="1">
      <c r="A22" s="884" t="s">
        <v>873</v>
      </c>
      <c r="B22" s="885"/>
      <c r="C22" s="885"/>
      <c r="D22" s="885"/>
      <c r="E22" s="885"/>
      <c r="F22" s="885"/>
      <c r="G22" s="886"/>
    </row>
    <row r="23" spans="1:7" s="471" customFormat="1" ht="268.5" customHeight="1">
      <c r="A23" s="578" t="s">
        <v>872</v>
      </c>
      <c r="B23" s="577" t="s">
        <v>871</v>
      </c>
      <c r="C23" s="475" t="s">
        <v>870</v>
      </c>
      <c r="D23" s="474" t="s">
        <v>662</v>
      </c>
      <c r="E23" s="473" t="s">
        <v>662</v>
      </c>
      <c r="F23" s="473" t="s">
        <v>662</v>
      </c>
      <c r="G23" s="576"/>
    </row>
    <row r="24" spans="1:7" s="471" customFormat="1" ht="373.5" customHeight="1">
      <c r="A24" s="514" t="s">
        <v>869</v>
      </c>
      <c r="B24" s="575" t="s">
        <v>868</v>
      </c>
      <c r="C24" s="849" t="s">
        <v>867</v>
      </c>
      <c r="D24" s="512" t="s">
        <v>662</v>
      </c>
      <c r="E24" s="538" t="s">
        <v>662</v>
      </c>
      <c r="F24" s="538" t="s">
        <v>662</v>
      </c>
      <c r="G24" s="574"/>
    </row>
    <row r="25" spans="1:7" s="471" customFormat="1" ht="52.5" customHeight="1">
      <c r="A25" s="547" t="s">
        <v>866</v>
      </c>
      <c r="B25" s="573" t="s">
        <v>865</v>
      </c>
      <c r="C25" s="861"/>
      <c r="D25" s="500" t="s">
        <v>662</v>
      </c>
      <c r="E25" s="499" t="s">
        <v>662</v>
      </c>
      <c r="F25" s="499" t="s">
        <v>662</v>
      </c>
      <c r="G25" s="572"/>
    </row>
    <row r="26" spans="1:7" s="471" customFormat="1" ht="55.5" customHeight="1">
      <c r="A26" s="547"/>
      <c r="B26" s="570" t="s">
        <v>864</v>
      </c>
      <c r="C26" s="861"/>
      <c r="D26" s="500" t="s">
        <v>662</v>
      </c>
      <c r="E26" s="499" t="s">
        <v>662</v>
      </c>
      <c r="F26" s="499" t="s">
        <v>662</v>
      </c>
      <c r="G26" s="572"/>
    </row>
    <row r="27" spans="1:7" s="471" customFormat="1" ht="63" customHeight="1">
      <c r="A27" s="571"/>
      <c r="B27" s="570" t="s">
        <v>863</v>
      </c>
      <c r="C27" s="861"/>
      <c r="D27" s="500" t="s">
        <v>662</v>
      </c>
      <c r="E27" s="499" t="s">
        <v>662</v>
      </c>
      <c r="F27" s="499" t="s">
        <v>662</v>
      </c>
      <c r="G27" s="563"/>
    </row>
    <row r="28" spans="1:7" s="471" customFormat="1" ht="86.25" customHeight="1">
      <c r="A28" s="569" t="s">
        <v>862</v>
      </c>
      <c r="B28" s="565" t="s">
        <v>861</v>
      </c>
      <c r="C28" s="861"/>
      <c r="D28" s="854" t="s">
        <v>662</v>
      </c>
      <c r="E28" s="854" t="s">
        <v>662</v>
      </c>
      <c r="F28" s="854" t="s">
        <v>662</v>
      </c>
      <c r="G28" s="567"/>
    </row>
    <row r="29" spans="1:7" s="471" customFormat="1" ht="102" customHeight="1">
      <c r="A29" s="569"/>
      <c r="B29" s="568" t="s">
        <v>860</v>
      </c>
      <c r="C29" s="861"/>
      <c r="D29" s="855"/>
      <c r="E29" s="855"/>
      <c r="F29" s="855"/>
      <c r="G29" s="567"/>
    </row>
    <row r="30" spans="1:7" s="471" customFormat="1" ht="58.5" customHeight="1">
      <c r="A30" s="547" t="s">
        <v>859</v>
      </c>
      <c r="B30" s="566" t="s">
        <v>858</v>
      </c>
      <c r="C30" s="861"/>
      <c r="D30" s="500" t="s">
        <v>662</v>
      </c>
      <c r="E30" s="499" t="s">
        <v>662</v>
      </c>
      <c r="F30" s="499" t="s">
        <v>662</v>
      </c>
      <c r="G30" s="563"/>
    </row>
    <row r="31" spans="1:7" s="471" customFormat="1" ht="61.5" customHeight="1">
      <c r="A31" s="547" t="s">
        <v>857</v>
      </c>
      <c r="B31" s="566" t="s">
        <v>855</v>
      </c>
      <c r="C31" s="861"/>
      <c r="D31" s="500" t="s">
        <v>662</v>
      </c>
      <c r="E31" s="499" t="s">
        <v>662</v>
      </c>
      <c r="F31" s="499" t="s">
        <v>662</v>
      </c>
      <c r="G31" s="563"/>
    </row>
    <row r="32" spans="1:7" s="471" customFormat="1" ht="56.25" customHeight="1">
      <c r="A32" s="547" t="s">
        <v>856</v>
      </c>
      <c r="B32" s="565" t="s">
        <v>855</v>
      </c>
      <c r="C32" s="861"/>
      <c r="D32" s="500" t="s">
        <v>662</v>
      </c>
      <c r="E32" s="499" t="s">
        <v>662</v>
      </c>
      <c r="F32" s="499" t="s">
        <v>662</v>
      </c>
      <c r="G32" s="563"/>
    </row>
    <row r="33" spans="1:7" s="471" customFormat="1" ht="67.5" customHeight="1">
      <c r="A33" s="547" t="s">
        <v>854</v>
      </c>
      <c r="B33" s="564" t="s">
        <v>853</v>
      </c>
      <c r="C33" s="861"/>
      <c r="D33" s="500" t="s">
        <v>662</v>
      </c>
      <c r="E33" s="499" t="s">
        <v>662</v>
      </c>
      <c r="F33" s="499" t="s">
        <v>662</v>
      </c>
      <c r="G33" s="563"/>
    </row>
    <row r="34" spans="1:7" s="471" customFormat="1" ht="166.5" customHeight="1">
      <c r="A34" s="562" t="s">
        <v>852</v>
      </c>
      <c r="B34" s="561" t="s">
        <v>851</v>
      </c>
      <c r="C34" s="862"/>
      <c r="D34" s="480"/>
      <c r="E34" s="479"/>
      <c r="F34" s="479"/>
      <c r="G34" s="560"/>
    </row>
    <row r="35" spans="1:7" s="471" customFormat="1" ht="34.5" customHeight="1">
      <c r="A35" s="845" t="s">
        <v>850</v>
      </c>
      <c r="B35" s="846"/>
      <c r="C35" s="846"/>
      <c r="D35" s="846"/>
      <c r="E35" s="846"/>
      <c r="F35" s="846"/>
      <c r="G35" s="847"/>
    </row>
    <row r="36" spans="1:7" s="471" customFormat="1" ht="56.25" customHeight="1">
      <c r="A36" s="860" t="s">
        <v>849</v>
      </c>
      <c r="B36" s="870" t="s">
        <v>848</v>
      </c>
      <c r="C36" s="860" t="s">
        <v>847</v>
      </c>
      <c r="D36" s="852" t="s">
        <v>662</v>
      </c>
      <c r="E36" s="852" t="s">
        <v>662</v>
      </c>
      <c r="F36" s="852" t="s">
        <v>662</v>
      </c>
      <c r="G36" s="875"/>
    </row>
    <row r="37" spans="1:7" s="471" customFormat="1" ht="106.5" customHeight="1">
      <c r="A37" s="880"/>
      <c r="B37" s="881"/>
      <c r="C37" s="876"/>
      <c r="D37" s="865"/>
      <c r="E37" s="865"/>
      <c r="F37" s="865"/>
      <c r="G37" s="865"/>
    </row>
    <row r="38" spans="1:7" s="471" customFormat="1" ht="104.25" customHeight="1">
      <c r="A38" s="860" t="s">
        <v>846</v>
      </c>
      <c r="B38" s="559" t="s">
        <v>845</v>
      </c>
      <c r="C38" s="860" t="s">
        <v>844</v>
      </c>
      <c r="D38" s="512" t="s">
        <v>662</v>
      </c>
      <c r="E38" s="538" t="s">
        <v>662</v>
      </c>
      <c r="F38" s="538" t="s">
        <v>662</v>
      </c>
      <c r="G38" s="516"/>
    </row>
    <row r="39" spans="1:7" s="471" customFormat="1" ht="114" customHeight="1">
      <c r="A39" s="866"/>
      <c r="B39" s="558" t="s">
        <v>843</v>
      </c>
      <c r="C39" s="866"/>
      <c r="D39" s="480" t="s">
        <v>662</v>
      </c>
      <c r="E39" s="479" t="s">
        <v>662</v>
      </c>
      <c r="F39" s="479" t="s">
        <v>662</v>
      </c>
      <c r="G39" s="505"/>
    </row>
    <row r="40" spans="1:7" s="471" customFormat="1" ht="150" customHeight="1">
      <c r="A40" s="514" t="s">
        <v>842</v>
      </c>
      <c r="B40" s="531" t="s">
        <v>841</v>
      </c>
      <c r="C40" s="475" t="s">
        <v>840</v>
      </c>
      <c r="D40" s="512" t="s">
        <v>662</v>
      </c>
      <c r="E40" s="538" t="s">
        <v>662</v>
      </c>
      <c r="F40" s="538" t="s">
        <v>662</v>
      </c>
      <c r="G40" s="511"/>
    </row>
    <row r="41" spans="1:7" s="471" customFormat="1" ht="155.25" customHeight="1">
      <c r="A41" s="514" t="s">
        <v>839</v>
      </c>
      <c r="B41" s="513" t="s">
        <v>838</v>
      </c>
      <c r="C41" s="475" t="s">
        <v>837</v>
      </c>
      <c r="D41" s="512" t="s">
        <v>662</v>
      </c>
      <c r="E41" s="538" t="s">
        <v>662</v>
      </c>
      <c r="F41" s="538" t="s">
        <v>662</v>
      </c>
      <c r="G41" s="557"/>
    </row>
    <row r="42" spans="1:7" s="471" customFormat="1" ht="95.25" customHeight="1">
      <c r="A42" s="860" t="s">
        <v>836</v>
      </c>
      <c r="B42" s="513" t="s">
        <v>835</v>
      </c>
      <c r="C42" s="849" t="s">
        <v>834</v>
      </c>
      <c r="D42" s="512" t="s">
        <v>662</v>
      </c>
      <c r="E42" s="538" t="s">
        <v>662</v>
      </c>
      <c r="F42" s="538" t="s">
        <v>662</v>
      </c>
      <c r="G42" s="557"/>
    </row>
    <row r="43" spans="1:7" s="471" customFormat="1" ht="93.75" customHeight="1">
      <c r="A43" s="851"/>
      <c r="B43" s="506" t="s">
        <v>833</v>
      </c>
      <c r="C43" s="859"/>
      <c r="D43" s="480" t="s">
        <v>662</v>
      </c>
      <c r="E43" s="479" t="s">
        <v>662</v>
      </c>
      <c r="F43" s="479" t="s">
        <v>662</v>
      </c>
      <c r="G43" s="520"/>
    </row>
    <row r="44" spans="1:7" s="471" customFormat="1" ht="108.75" customHeight="1">
      <c r="A44" s="860" t="s">
        <v>832</v>
      </c>
      <c r="B44" s="513" t="s">
        <v>831</v>
      </c>
      <c r="C44" s="849" t="s">
        <v>830</v>
      </c>
      <c r="D44" s="512" t="s">
        <v>688</v>
      </c>
      <c r="E44" s="538" t="s">
        <v>688</v>
      </c>
      <c r="F44" s="538" t="s">
        <v>688</v>
      </c>
      <c r="G44" s="557"/>
    </row>
    <row r="45" spans="1:7" s="471" customFormat="1" ht="102.75" customHeight="1">
      <c r="A45" s="851"/>
      <c r="B45" s="506" t="s">
        <v>829</v>
      </c>
      <c r="C45" s="859"/>
      <c r="D45" s="480" t="s">
        <v>465</v>
      </c>
      <c r="E45" s="479" t="s">
        <v>465</v>
      </c>
      <c r="F45" s="479" t="s">
        <v>707</v>
      </c>
      <c r="G45" s="520"/>
    </row>
    <row r="46" spans="1:7" s="471" customFormat="1" ht="152.25" customHeight="1">
      <c r="A46" s="514" t="s">
        <v>828</v>
      </c>
      <c r="B46" s="513" t="s">
        <v>827</v>
      </c>
      <c r="C46" s="518" t="s">
        <v>826</v>
      </c>
      <c r="D46" s="512" t="s">
        <v>662</v>
      </c>
      <c r="E46" s="538" t="s">
        <v>662</v>
      </c>
      <c r="F46" s="538" t="s">
        <v>662</v>
      </c>
      <c r="G46" s="511"/>
    </row>
    <row r="47" spans="1:7" s="471" customFormat="1" ht="180" customHeight="1">
      <c r="A47" s="477" t="s">
        <v>825</v>
      </c>
      <c r="B47" s="515" t="s">
        <v>824</v>
      </c>
      <c r="C47" s="475" t="s">
        <v>823</v>
      </c>
      <c r="D47" s="474" t="s">
        <v>662</v>
      </c>
      <c r="E47" s="473" t="s">
        <v>662</v>
      </c>
      <c r="F47" s="473" t="s">
        <v>662</v>
      </c>
      <c r="G47" s="472"/>
    </row>
    <row r="48" spans="1:7" s="471" customFormat="1" ht="105" customHeight="1">
      <c r="A48" s="860" t="s">
        <v>822</v>
      </c>
      <c r="B48" s="513" t="s">
        <v>821</v>
      </c>
      <c r="C48" s="849" t="s">
        <v>820</v>
      </c>
      <c r="D48" s="512" t="s">
        <v>662</v>
      </c>
      <c r="E48" s="538" t="s">
        <v>662</v>
      </c>
      <c r="F48" s="538" t="s">
        <v>662</v>
      </c>
      <c r="G48" s="511"/>
    </row>
    <row r="49" spans="1:7" s="471" customFormat="1" ht="105" customHeight="1">
      <c r="A49" s="866"/>
      <c r="B49" s="506" t="s">
        <v>819</v>
      </c>
      <c r="C49" s="867"/>
      <c r="D49" s="480" t="s">
        <v>662</v>
      </c>
      <c r="E49" s="479" t="s">
        <v>662</v>
      </c>
      <c r="F49" s="479" t="s">
        <v>662</v>
      </c>
      <c r="G49" s="505"/>
    </row>
    <row r="50" spans="1:7" s="471" customFormat="1" ht="99.75" customHeight="1">
      <c r="A50" s="514" t="s">
        <v>818</v>
      </c>
      <c r="B50" s="509" t="s">
        <v>817</v>
      </c>
      <c r="C50" s="849" t="s">
        <v>816</v>
      </c>
      <c r="D50" s="524" t="s">
        <v>662</v>
      </c>
      <c r="E50" s="542" t="s">
        <v>662</v>
      </c>
      <c r="F50" s="542" t="s">
        <v>662</v>
      </c>
      <c r="G50" s="527"/>
    </row>
    <row r="51" spans="1:7" s="471" customFormat="1" ht="84.75" customHeight="1">
      <c r="A51" s="555"/>
      <c r="B51" s="556" t="s">
        <v>815</v>
      </c>
      <c r="C51" s="857"/>
      <c r="D51" s="517" t="s">
        <v>662</v>
      </c>
      <c r="E51" s="543" t="s">
        <v>662</v>
      </c>
      <c r="F51" s="543" t="s">
        <v>662</v>
      </c>
      <c r="G51" s="532"/>
    </row>
    <row r="52" spans="1:7" s="471" customFormat="1" ht="36" customHeight="1">
      <c r="A52" s="555"/>
      <c r="B52" s="541" t="s">
        <v>814</v>
      </c>
      <c r="C52" s="861"/>
      <c r="D52" s="517" t="s">
        <v>662</v>
      </c>
      <c r="E52" s="543" t="s">
        <v>662</v>
      </c>
      <c r="F52" s="543" t="s">
        <v>662</v>
      </c>
      <c r="G52" s="516"/>
    </row>
    <row r="53" spans="1:7" s="471" customFormat="1" ht="29.25" customHeight="1">
      <c r="A53" s="555"/>
      <c r="B53" s="541" t="s">
        <v>813</v>
      </c>
      <c r="C53" s="861"/>
      <c r="D53" s="517" t="s">
        <v>662</v>
      </c>
      <c r="E53" s="543" t="s">
        <v>662</v>
      </c>
      <c r="F53" s="543" t="s">
        <v>662</v>
      </c>
      <c r="G53" s="516"/>
    </row>
    <row r="54" spans="1:7" s="471" customFormat="1" ht="53.25" customHeight="1">
      <c r="A54" s="555"/>
      <c r="B54" s="541" t="s">
        <v>812</v>
      </c>
      <c r="C54" s="861"/>
      <c r="D54" s="517" t="s">
        <v>662</v>
      </c>
      <c r="E54" s="543" t="s">
        <v>662</v>
      </c>
      <c r="F54" s="543" t="s">
        <v>662</v>
      </c>
      <c r="G54" s="516"/>
    </row>
    <row r="55" spans="1:7" s="471" customFormat="1" ht="53.25" customHeight="1">
      <c r="A55" s="555"/>
      <c r="B55" s="541" t="s">
        <v>811</v>
      </c>
      <c r="C55" s="861"/>
      <c r="D55" s="517" t="s">
        <v>662</v>
      </c>
      <c r="E55" s="543" t="s">
        <v>662</v>
      </c>
      <c r="F55" s="543" t="s">
        <v>662</v>
      </c>
      <c r="G55" s="516"/>
    </row>
    <row r="56" spans="1:7" s="471" customFormat="1" ht="32.25" customHeight="1">
      <c r="A56" s="555"/>
      <c r="B56" s="541" t="s">
        <v>810</v>
      </c>
      <c r="C56" s="861"/>
      <c r="D56" s="517" t="s">
        <v>662</v>
      </c>
      <c r="E56" s="543" t="s">
        <v>662</v>
      </c>
      <c r="F56" s="543" t="s">
        <v>662</v>
      </c>
      <c r="G56" s="516"/>
    </row>
    <row r="57" spans="1:7" s="471" customFormat="1" ht="30.75" customHeight="1">
      <c r="A57" s="555"/>
      <c r="B57" s="541" t="s">
        <v>809</v>
      </c>
      <c r="C57" s="861"/>
      <c r="D57" s="517" t="s">
        <v>662</v>
      </c>
      <c r="E57" s="543" t="s">
        <v>662</v>
      </c>
      <c r="F57" s="543" t="s">
        <v>662</v>
      </c>
      <c r="G57" s="516"/>
    </row>
    <row r="58" spans="1:7" s="471" customFormat="1" ht="79.5" customHeight="1">
      <c r="A58" s="555"/>
      <c r="B58" s="546" t="s">
        <v>808</v>
      </c>
      <c r="C58" s="862"/>
      <c r="D58" s="485" t="s">
        <v>662</v>
      </c>
      <c r="E58" s="484" t="s">
        <v>662</v>
      </c>
      <c r="F58" s="484" t="s">
        <v>662</v>
      </c>
      <c r="G58" s="544"/>
    </row>
    <row r="59" spans="1:7" s="471" customFormat="1" ht="157.5" customHeight="1">
      <c r="A59" s="514" t="s">
        <v>807</v>
      </c>
      <c r="B59" s="513" t="s">
        <v>806</v>
      </c>
      <c r="C59" s="518" t="s">
        <v>805</v>
      </c>
      <c r="D59" s="474" t="s">
        <v>662</v>
      </c>
      <c r="E59" s="474" t="s">
        <v>662</v>
      </c>
      <c r="F59" s="474" t="s">
        <v>662</v>
      </c>
      <c r="G59" s="472"/>
    </row>
    <row r="60" spans="1:7" s="471" customFormat="1" ht="113.25" customHeight="1">
      <c r="A60" s="514" t="s">
        <v>804</v>
      </c>
      <c r="B60" s="549" t="s">
        <v>803</v>
      </c>
      <c r="C60" s="849" t="s">
        <v>802</v>
      </c>
      <c r="D60" s="524" t="s">
        <v>707</v>
      </c>
      <c r="E60" s="542" t="s">
        <v>688</v>
      </c>
      <c r="F60" s="542" t="s">
        <v>688</v>
      </c>
      <c r="G60" s="527"/>
    </row>
    <row r="61" spans="1:7" s="471" customFormat="1" ht="97.5" customHeight="1">
      <c r="A61" s="510"/>
      <c r="B61" s="554" t="s">
        <v>801</v>
      </c>
      <c r="C61" s="863"/>
      <c r="D61" s="500" t="s">
        <v>688</v>
      </c>
      <c r="E61" s="499" t="s">
        <v>465</v>
      </c>
      <c r="F61" s="499" t="s">
        <v>688</v>
      </c>
      <c r="G61" s="508"/>
    </row>
    <row r="62" spans="1:7" s="471" customFormat="1" ht="105" customHeight="1">
      <c r="A62" s="510"/>
      <c r="B62" s="554" t="s">
        <v>774</v>
      </c>
      <c r="C62" s="863"/>
      <c r="D62" s="500" t="s">
        <v>688</v>
      </c>
      <c r="E62" s="499" t="s">
        <v>465</v>
      </c>
      <c r="F62" s="499" t="s">
        <v>688</v>
      </c>
      <c r="G62" s="508"/>
    </row>
    <row r="63" spans="1:7" s="471" customFormat="1" ht="102" customHeight="1">
      <c r="A63" s="510"/>
      <c r="B63" s="548" t="s">
        <v>792</v>
      </c>
      <c r="C63" s="863"/>
      <c r="D63" s="500" t="s">
        <v>688</v>
      </c>
      <c r="E63" s="499" t="s">
        <v>688</v>
      </c>
      <c r="F63" s="499" t="s">
        <v>688</v>
      </c>
      <c r="G63" s="508"/>
    </row>
    <row r="64" spans="1:7" s="471" customFormat="1" ht="83.25" customHeight="1">
      <c r="A64" s="510"/>
      <c r="B64" s="548" t="s">
        <v>790</v>
      </c>
      <c r="C64" s="863"/>
      <c r="D64" s="500" t="s">
        <v>688</v>
      </c>
      <c r="E64" s="499" t="s">
        <v>688</v>
      </c>
      <c r="F64" s="499" t="s">
        <v>688</v>
      </c>
      <c r="G64" s="508"/>
    </row>
    <row r="65" spans="1:8" s="471" customFormat="1" ht="81.75" customHeight="1">
      <c r="A65" s="507"/>
      <c r="B65" s="521" t="s">
        <v>800</v>
      </c>
      <c r="C65" s="864"/>
      <c r="D65" s="480" t="s">
        <v>688</v>
      </c>
      <c r="E65" s="479" t="s">
        <v>688</v>
      </c>
      <c r="F65" s="479" t="s">
        <v>688</v>
      </c>
      <c r="G65" s="505"/>
    </row>
    <row r="66" spans="1:8" s="471" customFormat="1" ht="126.75" customHeight="1">
      <c r="A66" s="510" t="s">
        <v>799</v>
      </c>
      <c r="B66" s="549" t="s">
        <v>798</v>
      </c>
      <c r="C66" s="849" t="s">
        <v>797</v>
      </c>
      <c r="D66" s="524" t="s">
        <v>688</v>
      </c>
      <c r="E66" s="524" t="s">
        <v>688</v>
      </c>
      <c r="F66" s="524" t="s">
        <v>465</v>
      </c>
      <c r="G66" s="527"/>
    </row>
    <row r="67" spans="1:8" s="471" customFormat="1" ht="57" customHeight="1">
      <c r="A67" s="510"/>
      <c r="B67" s="548" t="s">
        <v>796</v>
      </c>
      <c r="C67" s="861"/>
      <c r="D67" s="500" t="s">
        <v>688</v>
      </c>
      <c r="E67" s="500" t="s">
        <v>688</v>
      </c>
      <c r="F67" s="500" t="s">
        <v>688</v>
      </c>
      <c r="G67" s="508"/>
    </row>
    <row r="68" spans="1:8" s="471" customFormat="1" ht="66" customHeight="1">
      <c r="A68" s="510"/>
      <c r="B68" s="548" t="s">
        <v>795</v>
      </c>
      <c r="C68" s="861"/>
      <c r="D68" s="500" t="s">
        <v>707</v>
      </c>
      <c r="E68" s="500" t="s">
        <v>688</v>
      </c>
      <c r="F68" s="500" t="s">
        <v>707</v>
      </c>
      <c r="G68" s="508"/>
    </row>
    <row r="69" spans="1:8" s="471" customFormat="1" ht="55.5" customHeight="1">
      <c r="A69" s="510"/>
      <c r="B69" s="534" t="s">
        <v>794</v>
      </c>
      <c r="C69" s="862"/>
      <c r="D69" s="480" t="s">
        <v>688</v>
      </c>
      <c r="E69" s="480" t="s">
        <v>465</v>
      </c>
      <c r="F69" s="480" t="s">
        <v>688</v>
      </c>
      <c r="G69" s="505"/>
    </row>
    <row r="70" spans="1:8" s="471" customFormat="1" ht="84" customHeight="1">
      <c r="A70" s="514" t="s">
        <v>793</v>
      </c>
      <c r="B70" s="549" t="s">
        <v>792</v>
      </c>
      <c r="C70" s="849" t="s">
        <v>791</v>
      </c>
      <c r="D70" s="524" t="s">
        <v>688</v>
      </c>
      <c r="E70" s="542" t="s">
        <v>688</v>
      </c>
      <c r="F70" s="542" t="s">
        <v>465</v>
      </c>
      <c r="G70" s="527"/>
    </row>
    <row r="71" spans="1:8" s="471" customFormat="1" ht="75" customHeight="1">
      <c r="A71" s="507"/>
      <c r="B71" s="521" t="s">
        <v>790</v>
      </c>
      <c r="C71" s="864"/>
      <c r="D71" s="480" t="s">
        <v>465</v>
      </c>
      <c r="E71" s="479" t="s">
        <v>688</v>
      </c>
      <c r="F71" s="479" t="s">
        <v>688</v>
      </c>
      <c r="G71" s="505"/>
    </row>
    <row r="72" spans="1:8" s="471" customFormat="1" ht="55.5" customHeight="1">
      <c r="A72" s="860" t="s">
        <v>789</v>
      </c>
      <c r="B72" s="549" t="s">
        <v>788</v>
      </c>
      <c r="C72" s="849" t="s">
        <v>787</v>
      </c>
      <c r="D72" s="524" t="s">
        <v>688</v>
      </c>
      <c r="E72" s="524" t="s">
        <v>688</v>
      </c>
      <c r="F72" s="524" t="s">
        <v>707</v>
      </c>
      <c r="G72" s="527"/>
    </row>
    <row r="73" spans="1:8" s="471" customFormat="1" ht="66.75" customHeight="1">
      <c r="A73" s="861"/>
      <c r="B73" s="548" t="s">
        <v>786</v>
      </c>
      <c r="C73" s="863"/>
      <c r="D73" s="500" t="s">
        <v>688</v>
      </c>
      <c r="E73" s="500" t="s">
        <v>707</v>
      </c>
      <c r="F73" s="500" t="s">
        <v>688</v>
      </c>
      <c r="G73" s="508"/>
    </row>
    <row r="74" spans="1:8" s="471" customFormat="1" ht="93" customHeight="1">
      <c r="A74" s="861"/>
      <c r="B74" s="548" t="s">
        <v>785</v>
      </c>
      <c r="C74" s="863"/>
      <c r="D74" s="500" t="s">
        <v>688</v>
      </c>
      <c r="E74" s="500" t="s">
        <v>465</v>
      </c>
      <c r="F74" s="500" t="s">
        <v>688</v>
      </c>
      <c r="G74" s="508"/>
    </row>
    <row r="75" spans="1:8" s="471" customFormat="1" ht="58.5" customHeight="1">
      <c r="A75" s="861"/>
      <c r="B75" s="548" t="s">
        <v>784</v>
      </c>
      <c r="C75" s="863"/>
      <c r="D75" s="500" t="s">
        <v>688</v>
      </c>
      <c r="E75" s="500" t="s">
        <v>688</v>
      </c>
      <c r="F75" s="500" t="s">
        <v>688</v>
      </c>
      <c r="G75" s="508"/>
    </row>
    <row r="76" spans="1:8" s="471" customFormat="1" ht="81" customHeight="1">
      <c r="A76" s="862"/>
      <c r="B76" s="521" t="s">
        <v>783</v>
      </c>
      <c r="C76" s="864"/>
      <c r="D76" s="480" t="s">
        <v>707</v>
      </c>
      <c r="E76" s="480" t="s">
        <v>465</v>
      </c>
      <c r="F76" s="480" t="s">
        <v>688</v>
      </c>
      <c r="G76" s="505"/>
    </row>
    <row r="77" spans="1:8" s="471" customFormat="1" ht="99" customHeight="1">
      <c r="A77" s="860" t="s">
        <v>782</v>
      </c>
      <c r="B77" s="549" t="s">
        <v>781</v>
      </c>
      <c r="C77" s="849" t="s">
        <v>780</v>
      </c>
      <c r="D77" s="524" t="s">
        <v>662</v>
      </c>
      <c r="E77" s="542" t="s">
        <v>662</v>
      </c>
      <c r="F77" s="542" t="s">
        <v>662</v>
      </c>
      <c r="G77" s="523"/>
      <c r="H77" s="550"/>
    </row>
    <row r="78" spans="1:8" s="471" customFormat="1" ht="111" customHeight="1">
      <c r="A78" s="861"/>
      <c r="B78" s="548" t="s">
        <v>779</v>
      </c>
      <c r="C78" s="861"/>
      <c r="D78" s="500" t="s">
        <v>688</v>
      </c>
      <c r="E78" s="499" t="s">
        <v>688</v>
      </c>
      <c r="F78" s="499" t="s">
        <v>688</v>
      </c>
      <c r="G78" s="508"/>
      <c r="H78" s="550"/>
    </row>
    <row r="79" spans="1:8" s="471" customFormat="1" ht="93.75" customHeight="1">
      <c r="A79" s="553"/>
      <c r="B79" s="521" t="s">
        <v>778</v>
      </c>
      <c r="C79" s="861"/>
      <c r="D79" s="480" t="s">
        <v>707</v>
      </c>
      <c r="E79" s="479" t="s">
        <v>707</v>
      </c>
      <c r="F79" s="479" t="s">
        <v>688</v>
      </c>
      <c r="G79" s="505"/>
      <c r="H79" s="550"/>
    </row>
    <row r="80" spans="1:8" s="471" customFormat="1" ht="93" customHeight="1">
      <c r="A80" s="553"/>
      <c r="B80" s="554" t="s">
        <v>777</v>
      </c>
      <c r="C80" s="861"/>
      <c r="D80" s="485" t="s">
        <v>707</v>
      </c>
      <c r="E80" s="484" t="s">
        <v>688</v>
      </c>
      <c r="F80" s="484" t="s">
        <v>688</v>
      </c>
      <c r="G80" s="544"/>
      <c r="H80" s="550"/>
    </row>
    <row r="81" spans="1:8" s="471" customFormat="1" ht="69" customHeight="1">
      <c r="A81" s="553"/>
      <c r="B81" s="548" t="s">
        <v>776</v>
      </c>
      <c r="C81" s="861"/>
      <c r="D81" s="500" t="s">
        <v>688</v>
      </c>
      <c r="E81" s="499" t="s">
        <v>688</v>
      </c>
      <c r="F81" s="499" t="s">
        <v>688</v>
      </c>
      <c r="G81" s="508"/>
      <c r="H81" s="550"/>
    </row>
    <row r="82" spans="1:8" s="471" customFormat="1" ht="90.75" customHeight="1">
      <c r="A82" s="553"/>
      <c r="B82" s="509" t="s">
        <v>775</v>
      </c>
      <c r="C82" s="861"/>
      <c r="D82" s="500" t="s">
        <v>662</v>
      </c>
      <c r="E82" s="499" t="s">
        <v>662</v>
      </c>
      <c r="F82" s="499" t="s">
        <v>662</v>
      </c>
      <c r="G82" s="522"/>
      <c r="H82" s="550"/>
    </row>
    <row r="83" spans="1:8" s="471" customFormat="1" ht="77.25" customHeight="1">
      <c r="A83" s="552"/>
      <c r="B83" s="551" t="s">
        <v>774</v>
      </c>
      <c r="C83" s="862"/>
      <c r="D83" s="530" t="s">
        <v>688</v>
      </c>
      <c r="E83" s="540" t="s">
        <v>688</v>
      </c>
      <c r="F83" s="540" t="s">
        <v>465</v>
      </c>
      <c r="G83" s="529"/>
      <c r="H83" s="550"/>
    </row>
    <row r="84" spans="1:8" s="471" customFormat="1" ht="63" customHeight="1">
      <c r="A84" s="514" t="s">
        <v>773</v>
      </c>
      <c r="B84" s="549" t="s">
        <v>772</v>
      </c>
      <c r="C84" s="849" t="s">
        <v>771</v>
      </c>
      <c r="D84" s="524" t="s">
        <v>688</v>
      </c>
      <c r="E84" s="542" t="s">
        <v>465</v>
      </c>
      <c r="F84" s="542" t="s">
        <v>707</v>
      </c>
      <c r="G84" s="511"/>
    </row>
    <row r="85" spans="1:8" s="471" customFormat="1" ht="57.75" customHeight="1">
      <c r="A85" s="510"/>
      <c r="B85" s="548" t="s">
        <v>770</v>
      </c>
      <c r="C85" s="850"/>
      <c r="D85" s="500" t="s">
        <v>465</v>
      </c>
      <c r="E85" s="499" t="s">
        <v>688</v>
      </c>
      <c r="F85" s="499" t="s">
        <v>688</v>
      </c>
      <c r="G85" s="532"/>
    </row>
    <row r="86" spans="1:8" s="471" customFormat="1" ht="57.75" customHeight="1">
      <c r="A86" s="510"/>
      <c r="B86" s="548" t="s">
        <v>769</v>
      </c>
      <c r="C86" s="850"/>
      <c r="D86" s="500" t="s">
        <v>688</v>
      </c>
      <c r="E86" s="499" t="s">
        <v>688</v>
      </c>
      <c r="F86" s="499" t="s">
        <v>688</v>
      </c>
      <c r="G86" s="532"/>
    </row>
    <row r="87" spans="1:8" s="471" customFormat="1" ht="57.75" customHeight="1">
      <c r="A87" s="510"/>
      <c r="B87" s="548" t="s">
        <v>768</v>
      </c>
      <c r="C87" s="850"/>
      <c r="D87" s="500" t="s">
        <v>465</v>
      </c>
      <c r="E87" s="499" t="s">
        <v>688</v>
      </c>
      <c r="F87" s="499" t="s">
        <v>688</v>
      </c>
      <c r="G87" s="532"/>
    </row>
    <row r="88" spans="1:8" s="471" customFormat="1" ht="57.75" customHeight="1">
      <c r="A88" s="510"/>
      <c r="B88" s="548" t="s">
        <v>767</v>
      </c>
      <c r="C88" s="850"/>
      <c r="D88" s="500" t="s">
        <v>465</v>
      </c>
      <c r="E88" s="499" t="s">
        <v>688</v>
      </c>
      <c r="F88" s="499" t="s">
        <v>465</v>
      </c>
      <c r="G88" s="532"/>
    </row>
    <row r="89" spans="1:8" s="471" customFormat="1" ht="43.5" customHeight="1">
      <c r="A89" s="510"/>
      <c r="B89" s="509" t="s">
        <v>766</v>
      </c>
      <c r="C89" s="850"/>
      <c r="D89" s="500" t="s">
        <v>688</v>
      </c>
      <c r="E89" s="499" t="s">
        <v>688</v>
      </c>
      <c r="F89" s="499" t="s">
        <v>688</v>
      </c>
      <c r="G89" s="508"/>
    </row>
    <row r="90" spans="1:8" s="471" customFormat="1" ht="62.25" customHeight="1">
      <c r="A90" s="507"/>
      <c r="B90" s="506" t="s">
        <v>765</v>
      </c>
      <c r="C90" s="851"/>
      <c r="D90" s="480" t="s">
        <v>707</v>
      </c>
      <c r="E90" s="479" t="s">
        <v>688</v>
      </c>
      <c r="F90" s="479" t="s">
        <v>688</v>
      </c>
      <c r="G90" s="505"/>
    </row>
    <row r="91" spans="1:8" s="471" customFormat="1" ht="76.5" customHeight="1">
      <c r="A91" s="510" t="s">
        <v>764</v>
      </c>
      <c r="B91" s="546" t="s">
        <v>763</v>
      </c>
      <c r="C91" s="849" t="s">
        <v>762</v>
      </c>
      <c r="D91" s="547" t="s">
        <v>688</v>
      </c>
      <c r="E91" s="547" t="s">
        <v>688</v>
      </c>
      <c r="F91" s="547" t="s">
        <v>688</v>
      </c>
      <c r="G91" s="527"/>
    </row>
    <row r="92" spans="1:8" s="471" customFormat="1" ht="84.75" customHeight="1">
      <c r="A92" s="510"/>
      <c r="B92" s="546" t="s">
        <v>761</v>
      </c>
      <c r="C92" s="859"/>
      <c r="D92" s="545" t="s">
        <v>688</v>
      </c>
      <c r="E92" s="545" t="s">
        <v>707</v>
      </c>
      <c r="F92" s="545" t="s">
        <v>688</v>
      </c>
      <c r="G92" s="544"/>
    </row>
    <row r="93" spans="1:8" s="471" customFormat="1" ht="161.25" customHeight="1">
      <c r="A93" s="514" t="s">
        <v>760</v>
      </c>
      <c r="B93" s="513" t="s">
        <v>759</v>
      </c>
      <c r="C93" s="518" t="s">
        <v>758</v>
      </c>
      <c r="D93" s="512" t="s">
        <v>688</v>
      </c>
      <c r="E93" s="538" t="s">
        <v>688</v>
      </c>
      <c r="F93" s="538" t="s">
        <v>465</v>
      </c>
      <c r="G93" s="511"/>
    </row>
    <row r="94" spans="1:8" s="471" customFormat="1" ht="171.75" customHeight="1">
      <c r="A94" s="514" t="s">
        <v>757</v>
      </c>
      <c r="B94" s="525" t="s">
        <v>756</v>
      </c>
      <c r="C94" s="518" t="s">
        <v>755</v>
      </c>
      <c r="D94" s="512" t="s">
        <v>688</v>
      </c>
      <c r="E94" s="538" t="s">
        <v>688</v>
      </c>
      <c r="F94" s="538" t="s">
        <v>688</v>
      </c>
      <c r="G94" s="527"/>
    </row>
    <row r="95" spans="1:8" s="471" customFormat="1" ht="172.5" customHeight="1">
      <c r="A95" s="477" t="s">
        <v>754</v>
      </c>
      <c r="B95" s="515" t="s">
        <v>753</v>
      </c>
      <c r="C95" s="475" t="s">
        <v>752</v>
      </c>
      <c r="D95" s="474" t="s">
        <v>688</v>
      </c>
      <c r="E95" s="473" t="s">
        <v>688</v>
      </c>
      <c r="F95" s="473" t="s">
        <v>688</v>
      </c>
      <c r="G95" s="472"/>
    </row>
    <row r="96" spans="1:8" s="471" customFormat="1" ht="79.5" customHeight="1">
      <c r="A96" s="893" t="s">
        <v>751</v>
      </c>
      <c r="B96" s="541" t="s">
        <v>750</v>
      </c>
      <c r="C96" s="849" t="s">
        <v>749</v>
      </c>
      <c r="D96" s="517" t="s">
        <v>688</v>
      </c>
      <c r="E96" s="543" t="s">
        <v>707</v>
      </c>
      <c r="F96" s="543" t="s">
        <v>688</v>
      </c>
      <c r="G96" s="516"/>
    </row>
    <row r="97" spans="1:7" s="471" customFormat="1" ht="105" customHeight="1">
      <c r="A97" s="866"/>
      <c r="B97" s="506" t="s">
        <v>748</v>
      </c>
      <c r="C97" s="859"/>
      <c r="D97" s="480" t="s">
        <v>688</v>
      </c>
      <c r="E97" s="479" t="s">
        <v>707</v>
      </c>
      <c r="F97" s="479" t="s">
        <v>688</v>
      </c>
      <c r="G97" s="505"/>
    </row>
    <row r="98" spans="1:7" s="471" customFormat="1" ht="176.25" customHeight="1">
      <c r="A98" s="477" t="s">
        <v>747</v>
      </c>
      <c r="B98" s="515" t="s">
        <v>746</v>
      </c>
      <c r="C98" s="475" t="s">
        <v>745</v>
      </c>
      <c r="D98" s="474" t="s">
        <v>662</v>
      </c>
      <c r="E98" s="473" t="s">
        <v>662</v>
      </c>
      <c r="F98" s="473" t="s">
        <v>662</v>
      </c>
      <c r="G98" s="472"/>
    </row>
    <row r="99" spans="1:7" s="471" customFormat="1" ht="162.75" customHeight="1">
      <c r="A99" s="477" t="s">
        <v>744</v>
      </c>
      <c r="B99" s="515" t="s">
        <v>743</v>
      </c>
      <c r="C99" s="518" t="s">
        <v>742</v>
      </c>
      <c r="D99" s="474" t="s">
        <v>662</v>
      </c>
      <c r="E99" s="473" t="s">
        <v>662</v>
      </c>
      <c r="F99" s="473" t="s">
        <v>662</v>
      </c>
      <c r="G99" s="472"/>
    </row>
    <row r="100" spans="1:7" s="471" customFormat="1" ht="90" customHeight="1">
      <c r="A100" s="860" t="s">
        <v>741</v>
      </c>
      <c r="B100" s="525" t="s">
        <v>740</v>
      </c>
      <c r="C100" s="849" t="s">
        <v>739</v>
      </c>
      <c r="D100" s="524" t="s">
        <v>707</v>
      </c>
      <c r="E100" s="542" t="s">
        <v>465</v>
      </c>
      <c r="F100" s="542" t="s">
        <v>688</v>
      </c>
      <c r="G100" s="527"/>
    </row>
    <row r="101" spans="1:7" s="471" customFormat="1" ht="87" customHeight="1">
      <c r="A101" s="851"/>
      <c r="B101" s="541" t="s">
        <v>738</v>
      </c>
      <c r="C101" s="867"/>
      <c r="D101" s="530" t="s">
        <v>688</v>
      </c>
      <c r="E101" s="540" t="s">
        <v>688</v>
      </c>
      <c r="F101" s="540" t="s">
        <v>465</v>
      </c>
      <c r="G101" s="516"/>
    </row>
    <row r="102" spans="1:7" s="471" customFormat="1" ht="57" customHeight="1">
      <c r="A102" s="514" t="s">
        <v>737</v>
      </c>
      <c r="B102" s="513" t="s">
        <v>736</v>
      </c>
      <c r="C102" s="860" t="s">
        <v>735</v>
      </c>
      <c r="D102" s="852" t="s">
        <v>662</v>
      </c>
      <c r="E102" s="852" t="s">
        <v>662</v>
      </c>
      <c r="F102" s="852" t="s">
        <v>662</v>
      </c>
      <c r="G102" s="511"/>
    </row>
    <row r="103" spans="1:7" s="471" customFormat="1" ht="288" customHeight="1">
      <c r="A103" s="507"/>
      <c r="B103" s="539" t="s">
        <v>734</v>
      </c>
      <c r="C103" s="866"/>
      <c r="D103" s="853"/>
      <c r="E103" s="853"/>
      <c r="F103" s="853"/>
      <c r="G103" s="529"/>
    </row>
    <row r="104" spans="1:7" s="471" customFormat="1" ht="96" customHeight="1">
      <c r="A104" s="870" t="s">
        <v>733</v>
      </c>
      <c r="B104" s="493" t="s">
        <v>732</v>
      </c>
      <c r="C104" s="849" t="s">
        <v>731</v>
      </c>
      <c r="D104" s="524" t="s">
        <v>662</v>
      </c>
      <c r="E104" s="524" t="s">
        <v>662</v>
      </c>
      <c r="F104" s="524" t="s">
        <v>662</v>
      </c>
      <c r="G104" s="523"/>
    </row>
    <row r="105" spans="1:7" s="471" customFormat="1" ht="61.5" customHeight="1">
      <c r="A105" s="871"/>
      <c r="B105" s="493" t="s">
        <v>730</v>
      </c>
      <c r="C105" s="857"/>
      <c r="D105" s="500" t="s">
        <v>662</v>
      </c>
      <c r="E105" s="500" t="s">
        <v>662</v>
      </c>
      <c r="F105" s="500" t="s">
        <v>662</v>
      </c>
      <c r="G105" s="522"/>
    </row>
    <row r="106" spans="1:7" s="471" customFormat="1" ht="98.25" customHeight="1">
      <c r="A106" s="872"/>
      <c r="B106" s="493" t="s">
        <v>729</v>
      </c>
      <c r="C106" s="867"/>
      <c r="D106" s="480" t="s">
        <v>662</v>
      </c>
      <c r="E106" s="480" t="s">
        <v>662</v>
      </c>
      <c r="F106" s="480" t="s">
        <v>662</v>
      </c>
      <c r="G106" s="520"/>
    </row>
    <row r="107" spans="1:7" s="471" customFormat="1" ht="95.25" customHeight="1">
      <c r="A107" s="514" t="s">
        <v>728</v>
      </c>
      <c r="B107" s="525" t="s">
        <v>727</v>
      </c>
      <c r="C107" s="849" t="s">
        <v>726</v>
      </c>
      <c r="D107" s="512" t="s">
        <v>662</v>
      </c>
      <c r="E107" s="538" t="s">
        <v>662</v>
      </c>
      <c r="F107" s="538" t="s">
        <v>662</v>
      </c>
      <c r="G107" s="527"/>
    </row>
    <row r="108" spans="1:7" s="471" customFormat="1" ht="117.75" customHeight="1">
      <c r="A108" s="510"/>
      <c r="B108" s="509" t="s">
        <v>725</v>
      </c>
      <c r="C108" s="850"/>
      <c r="D108" s="500" t="s">
        <v>662</v>
      </c>
      <c r="E108" s="499" t="s">
        <v>662</v>
      </c>
      <c r="F108" s="499" t="s">
        <v>662</v>
      </c>
      <c r="G108" s="508"/>
    </row>
    <row r="109" spans="1:7" s="471" customFormat="1" ht="157.5" customHeight="1">
      <c r="A109" s="510"/>
      <c r="B109" s="537" t="s">
        <v>724</v>
      </c>
      <c r="C109" s="850"/>
      <c r="D109" s="480" t="s">
        <v>662</v>
      </c>
      <c r="E109" s="479" t="s">
        <v>662</v>
      </c>
      <c r="F109" s="479" t="s">
        <v>662</v>
      </c>
      <c r="G109" s="505"/>
    </row>
    <row r="110" spans="1:7" s="471" customFormat="1" ht="169.5" customHeight="1">
      <c r="A110" s="507"/>
      <c r="B110" s="536" t="s">
        <v>723</v>
      </c>
      <c r="C110" s="851"/>
      <c r="D110" s="480" t="s">
        <v>662</v>
      </c>
      <c r="E110" s="479" t="s">
        <v>662</v>
      </c>
      <c r="F110" s="479" t="s">
        <v>662</v>
      </c>
      <c r="G110" s="505"/>
    </row>
    <row r="111" spans="1:7" s="471" customFormat="1" ht="361.5" customHeight="1">
      <c r="A111" s="514" t="s">
        <v>722</v>
      </c>
      <c r="B111" s="531" t="s">
        <v>721</v>
      </c>
      <c r="C111" s="475" t="s">
        <v>720</v>
      </c>
      <c r="D111" s="512" t="s">
        <v>688</v>
      </c>
      <c r="E111" s="512" t="s">
        <v>688</v>
      </c>
      <c r="F111" s="512" t="s">
        <v>688</v>
      </c>
      <c r="G111" s="511"/>
    </row>
    <row r="112" spans="1:7" s="471" customFormat="1" ht="104.25" customHeight="1">
      <c r="A112" s="477" t="s">
        <v>719</v>
      </c>
      <c r="B112" s="535" t="s">
        <v>718</v>
      </c>
      <c r="C112" s="475" t="s">
        <v>717</v>
      </c>
      <c r="D112" s="474" t="s">
        <v>688</v>
      </c>
      <c r="E112" s="474" t="s">
        <v>688</v>
      </c>
      <c r="F112" s="474" t="s">
        <v>688</v>
      </c>
      <c r="G112" s="472"/>
    </row>
    <row r="113" spans="1:8" s="471" customFormat="1" ht="163.5" customHeight="1">
      <c r="A113" s="860" t="s">
        <v>716</v>
      </c>
      <c r="B113" s="531" t="s">
        <v>715</v>
      </c>
      <c r="C113" s="518" t="s">
        <v>714</v>
      </c>
      <c r="D113" s="512" t="s">
        <v>688</v>
      </c>
      <c r="E113" s="512" t="s">
        <v>707</v>
      </c>
      <c r="F113" s="512" t="s">
        <v>465</v>
      </c>
      <c r="G113" s="511"/>
    </row>
    <row r="114" spans="1:8" s="471" customFormat="1" ht="156" customHeight="1">
      <c r="A114" s="850"/>
      <c r="B114" s="534" t="s">
        <v>713</v>
      </c>
      <c r="C114" s="533" t="s">
        <v>712</v>
      </c>
      <c r="D114" s="496" t="s">
        <v>465</v>
      </c>
      <c r="E114" s="496" t="s">
        <v>688</v>
      </c>
      <c r="F114" s="496" t="s">
        <v>465</v>
      </c>
      <c r="G114" s="532"/>
    </row>
    <row r="115" spans="1:8" s="471" customFormat="1" ht="156.75" customHeight="1">
      <c r="A115" s="514" t="s">
        <v>711</v>
      </c>
      <c r="B115" s="531" t="s">
        <v>710</v>
      </c>
      <c r="C115" s="873" t="s">
        <v>709</v>
      </c>
      <c r="D115" s="524" t="s">
        <v>688</v>
      </c>
      <c r="E115" s="524" t="s">
        <v>688</v>
      </c>
      <c r="F115" s="524" t="s">
        <v>465</v>
      </c>
      <c r="G115" s="511"/>
      <c r="H115" s="528"/>
    </row>
    <row r="116" spans="1:8" s="471" customFormat="1" ht="156.75" customHeight="1">
      <c r="A116" s="507"/>
      <c r="B116" s="493" t="s">
        <v>708</v>
      </c>
      <c r="C116" s="874"/>
      <c r="D116" s="530" t="s">
        <v>707</v>
      </c>
      <c r="E116" s="530" t="s">
        <v>465</v>
      </c>
      <c r="F116" s="530" t="s">
        <v>707</v>
      </c>
      <c r="G116" s="529"/>
      <c r="H116" s="528"/>
    </row>
    <row r="117" spans="1:8" s="471" customFormat="1" ht="85.5" customHeight="1">
      <c r="A117" s="514" t="s">
        <v>706</v>
      </c>
      <c r="B117" s="525" t="s">
        <v>705</v>
      </c>
      <c r="C117" s="849" t="s">
        <v>704</v>
      </c>
      <c r="D117" s="524" t="s">
        <v>662</v>
      </c>
      <c r="E117" s="524" t="s">
        <v>662</v>
      </c>
      <c r="F117" s="524" t="s">
        <v>662</v>
      </c>
      <c r="G117" s="527"/>
    </row>
    <row r="118" spans="1:8" s="471" customFormat="1" ht="274.5" customHeight="1">
      <c r="A118" s="526"/>
      <c r="B118" s="493" t="s">
        <v>703</v>
      </c>
      <c r="C118" s="851"/>
      <c r="D118" s="480" t="s">
        <v>662</v>
      </c>
      <c r="E118" s="479" t="s">
        <v>662</v>
      </c>
      <c r="F118" s="479" t="s">
        <v>662</v>
      </c>
      <c r="G118" s="505"/>
    </row>
    <row r="119" spans="1:8" s="471" customFormat="1" ht="158.25" customHeight="1">
      <c r="A119" s="477" t="s">
        <v>702</v>
      </c>
      <c r="B119" s="476" t="s">
        <v>701</v>
      </c>
      <c r="C119" s="475" t="s">
        <v>700</v>
      </c>
      <c r="D119" s="474" t="s">
        <v>662</v>
      </c>
      <c r="E119" s="473" t="s">
        <v>662</v>
      </c>
      <c r="F119" s="473" t="s">
        <v>662</v>
      </c>
      <c r="G119" s="472"/>
    </row>
    <row r="120" spans="1:8" s="471" customFormat="1" ht="54" customHeight="1">
      <c r="A120" s="893" t="s">
        <v>699</v>
      </c>
      <c r="B120" s="525" t="s">
        <v>698</v>
      </c>
      <c r="C120" s="857" t="s">
        <v>697</v>
      </c>
      <c r="D120" s="524" t="s">
        <v>662</v>
      </c>
      <c r="E120" s="524" t="s">
        <v>662</v>
      </c>
      <c r="F120" s="524" t="s">
        <v>662</v>
      </c>
      <c r="G120" s="523"/>
    </row>
    <row r="121" spans="1:8" s="471" customFormat="1" ht="68.25" customHeight="1">
      <c r="A121" s="850"/>
      <c r="B121" s="509" t="s">
        <v>696</v>
      </c>
      <c r="C121" s="850"/>
      <c r="D121" s="500" t="s">
        <v>662</v>
      </c>
      <c r="E121" s="500" t="s">
        <v>662</v>
      </c>
      <c r="F121" s="500" t="s">
        <v>662</v>
      </c>
      <c r="G121" s="522"/>
    </row>
    <row r="122" spans="1:8" s="471" customFormat="1" ht="69" customHeight="1">
      <c r="A122" s="851"/>
      <c r="B122" s="521" t="s">
        <v>695</v>
      </c>
      <c r="C122" s="851"/>
      <c r="D122" s="480" t="s">
        <v>662</v>
      </c>
      <c r="E122" s="480" t="s">
        <v>662</v>
      </c>
      <c r="F122" s="480" t="s">
        <v>662</v>
      </c>
      <c r="G122" s="520"/>
    </row>
    <row r="123" spans="1:8" s="471" customFormat="1" ht="151.5" customHeight="1">
      <c r="A123" s="514" t="s">
        <v>694</v>
      </c>
      <c r="B123" s="519" t="s">
        <v>693</v>
      </c>
      <c r="C123" s="518" t="s">
        <v>692</v>
      </c>
      <c r="D123" s="517" t="s">
        <v>662</v>
      </c>
      <c r="E123" s="517" t="s">
        <v>662</v>
      </c>
      <c r="F123" s="517" t="s">
        <v>662</v>
      </c>
      <c r="G123" s="516"/>
    </row>
    <row r="124" spans="1:8" s="471" customFormat="1" ht="155.25" customHeight="1">
      <c r="A124" s="477" t="s">
        <v>691</v>
      </c>
      <c r="B124" s="515" t="s">
        <v>690</v>
      </c>
      <c r="C124" s="475" t="s">
        <v>689</v>
      </c>
      <c r="D124" s="473" t="s">
        <v>688</v>
      </c>
      <c r="E124" s="474" t="s">
        <v>662</v>
      </c>
      <c r="F124" s="474" t="s">
        <v>662</v>
      </c>
      <c r="G124" s="474"/>
    </row>
    <row r="125" spans="1:8" s="471" customFormat="1" ht="66.75" customHeight="1">
      <c r="A125" s="514" t="s">
        <v>687</v>
      </c>
      <c r="B125" s="513" t="s">
        <v>686</v>
      </c>
      <c r="C125" s="849" t="s">
        <v>685</v>
      </c>
      <c r="D125" s="512" t="s">
        <v>662</v>
      </c>
      <c r="E125" s="512" t="s">
        <v>662</v>
      </c>
      <c r="F125" s="512" t="s">
        <v>662</v>
      </c>
      <c r="G125" s="511"/>
    </row>
    <row r="126" spans="1:8" s="471" customFormat="1" ht="33.75" customHeight="1">
      <c r="A126" s="510"/>
      <c r="B126" s="509" t="s">
        <v>684</v>
      </c>
      <c r="C126" s="850"/>
      <c r="D126" s="500" t="s">
        <v>662</v>
      </c>
      <c r="E126" s="500" t="s">
        <v>662</v>
      </c>
      <c r="F126" s="500" t="s">
        <v>662</v>
      </c>
      <c r="G126" s="508"/>
    </row>
    <row r="127" spans="1:8" s="471" customFormat="1" ht="103.5" customHeight="1">
      <c r="A127" s="510"/>
      <c r="B127" s="509" t="s">
        <v>683</v>
      </c>
      <c r="C127" s="850"/>
      <c r="D127" s="500" t="s">
        <v>662</v>
      </c>
      <c r="E127" s="499" t="s">
        <v>662</v>
      </c>
      <c r="F127" s="499" t="s">
        <v>662</v>
      </c>
      <c r="G127" s="508"/>
    </row>
    <row r="128" spans="1:8" s="471" customFormat="1" ht="47.25" customHeight="1">
      <c r="A128" s="507"/>
      <c r="B128" s="506" t="s">
        <v>682</v>
      </c>
      <c r="C128" s="851"/>
      <c r="D128" s="480" t="s">
        <v>662</v>
      </c>
      <c r="E128" s="479" t="s">
        <v>662</v>
      </c>
      <c r="F128" s="479" t="s">
        <v>662</v>
      </c>
      <c r="G128" s="505"/>
    </row>
    <row r="129" spans="1:7" s="471" customFormat="1" ht="94.5" customHeight="1">
      <c r="A129" s="868" t="s">
        <v>681</v>
      </c>
      <c r="B129" s="504" t="s">
        <v>680</v>
      </c>
      <c r="C129" s="849" t="s">
        <v>679</v>
      </c>
      <c r="D129" s="503" t="s">
        <v>662</v>
      </c>
      <c r="E129" s="503" t="s">
        <v>662</v>
      </c>
      <c r="F129" s="503" t="s">
        <v>662</v>
      </c>
      <c r="G129" s="502"/>
    </row>
    <row r="130" spans="1:7" s="471" customFormat="1" ht="69" customHeight="1">
      <c r="A130" s="869"/>
      <c r="B130" s="501" t="s">
        <v>678</v>
      </c>
      <c r="C130" s="857"/>
      <c r="D130" s="500" t="s">
        <v>662</v>
      </c>
      <c r="E130" s="499" t="s">
        <v>662</v>
      </c>
      <c r="F130" s="499" t="s">
        <v>662</v>
      </c>
      <c r="G130" s="498"/>
    </row>
    <row r="131" spans="1:7" s="471" customFormat="1" ht="75.75" customHeight="1">
      <c r="A131" s="869"/>
      <c r="B131" s="497" t="s">
        <v>677</v>
      </c>
      <c r="C131" s="867"/>
      <c r="D131" s="496" t="s">
        <v>662</v>
      </c>
      <c r="E131" s="495" t="s">
        <v>662</v>
      </c>
      <c r="F131" s="495" t="s">
        <v>662</v>
      </c>
      <c r="G131" s="494"/>
    </row>
    <row r="132" spans="1:7" s="471" customFormat="1" ht="257.25" customHeight="1">
      <c r="A132" s="472" t="s">
        <v>676</v>
      </c>
      <c r="B132" s="493" t="s">
        <v>675</v>
      </c>
      <c r="C132" s="492" t="s">
        <v>674</v>
      </c>
      <c r="D132" s="480" t="s">
        <v>662</v>
      </c>
      <c r="E132" s="479" t="s">
        <v>662</v>
      </c>
      <c r="F132" s="479" t="s">
        <v>662</v>
      </c>
      <c r="G132" s="491"/>
    </row>
    <row r="133" spans="1:7" s="470" customFormat="1" ht="160.5" customHeight="1">
      <c r="A133" s="490" t="s">
        <v>673</v>
      </c>
      <c r="B133" s="489" t="s">
        <v>672</v>
      </c>
      <c r="C133" s="475" t="s">
        <v>671</v>
      </c>
      <c r="D133" s="474" t="s">
        <v>662</v>
      </c>
      <c r="E133" s="473" t="s">
        <v>662</v>
      </c>
      <c r="F133" s="473" t="s">
        <v>662</v>
      </c>
      <c r="G133" s="488"/>
    </row>
    <row r="134" spans="1:7" s="470" customFormat="1" ht="66.75" customHeight="1">
      <c r="A134" s="487" t="s">
        <v>670</v>
      </c>
      <c r="B134" s="486" t="s">
        <v>669</v>
      </c>
      <c r="C134" s="849" t="s">
        <v>668</v>
      </c>
      <c r="D134" s="485" t="s">
        <v>662</v>
      </c>
      <c r="E134" s="484" t="s">
        <v>662</v>
      </c>
      <c r="F134" s="484" t="s">
        <v>662</v>
      </c>
      <c r="G134" s="483"/>
    </row>
    <row r="135" spans="1:7" s="470" customFormat="1" ht="225.75" customHeight="1">
      <c r="A135" s="482"/>
      <c r="B135" s="481" t="s">
        <v>667</v>
      </c>
      <c r="C135" s="851"/>
      <c r="D135" s="480" t="s">
        <v>662</v>
      </c>
      <c r="E135" s="479" t="s">
        <v>662</v>
      </c>
      <c r="F135" s="479" t="s">
        <v>662</v>
      </c>
      <c r="G135" s="478"/>
    </row>
    <row r="136" spans="1:7" s="471" customFormat="1" ht="34.5" customHeight="1">
      <c r="A136" s="845" t="s">
        <v>666</v>
      </c>
      <c r="B136" s="846"/>
      <c r="C136" s="846"/>
      <c r="D136" s="846"/>
      <c r="E136" s="846"/>
      <c r="F136" s="846"/>
      <c r="G136" s="847"/>
    </row>
    <row r="137" spans="1:7" s="471" customFormat="1" ht="144" customHeight="1">
      <c r="A137" s="477" t="s">
        <v>665</v>
      </c>
      <c r="B137" s="476" t="s">
        <v>664</v>
      </c>
      <c r="C137" s="475" t="s">
        <v>663</v>
      </c>
      <c r="D137" s="474" t="s">
        <v>662</v>
      </c>
      <c r="E137" s="473" t="s">
        <v>662</v>
      </c>
      <c r="F137" s="473" t="s">
        <v>662</v>
      </c>
      <c r="G137" s="472"/>
    </row>
    <row r="138" spans="1:7" s="470" customFormat="1" ht="99" customHeight="1">
      <c r="A138" s="894" t="s">
        <v>661</v>
      </c>
      <c r="B138" s="895"/>
      <c r="C138" s="895"/>
      <c r="D138" s="895"/>
      <c r="E138" s="895"/>
      <c r="F138" s="895"/>
      <c r="G138" s="895"/>
    </row>
    <row r="139" spans="1:7" s="470" customFormat="1" ht="63.75" customHeight="1">
      <c r="A139" s="469"/>
      <c r="B139" s="468"/>
      <c r="C139" s="467"/>
      <c r="D139" s="466"/>
      <c r="E139" s="466"/>
      <c r="F139" s="466"/>
      <c r="G139" s="466"/>
    </row>
    <row r="140" spans="1:7" s="470" customFormat="1" ht="79.5" customHeight="1">
      <c r="A140" s="469"/>
      <c r="B140" s="468"/>
      <c r="C140" s="467"/>
      <c r="D140" s="466"/>
      <c r="E140" s="466"/>
      <c r="F140" s="466"/>
      <c r="G140" s="466"/>
    </row>
    <row r="141" spans="1:7" s="470" customFormat="1" ht="41.25" customHeight="1">
      <c r="A141" s="469"/>
      <c r="B141" s="468"/>
      <c r="C141" s="467"/>
      <c r="D141" s="466"/>
      <c r="E141" s="466"/>
      <c r="F141" s="466"/>
      <c r="G141" s="466"/>
    </row>
    <row r="142" spans="1:7" s="470" customFormat="1" ht="100.5" customHeight="1">
      <c r="A142" s="469"/>
      <c r="B142" s="468"/>
      <c r="C142" s="467"/>
      <c r="D142" s="466"/>
      <c r="E142" s="466"/>
      <c r="F142" s="466"/>
      <c r="G142" s="466"/>
    </row>
  </sheetData>
  <mergeCells count="70">
    <mergeCell ref="A44:A45"/>
    <mergeCell ref="C44:C45"/>
    <mergeCell ref="A96:A97"/>
    <mergeCell ref="C96:C97"/>
    <mergeCell ref="A100:A101"/>
    <mergeCell ref="C100:C101"/>
    <mergeCell ref="C66:C69"/>
    <mergeCell ref="A77:A78"/>
    <mergeCell ref="A48:A49"/>
    <mergeCell ref="A138:G138"/>
    <mergeCell ref="C102:C103"/>
    <mergeCell ref="C107:C110"/>
    <mergeCell ref="C50:C58"/>
    <mergeCell ref="C60:C65"/>
    <mergeCell ref="C134:C135"/>
    <mergeCell ref="C117:C118"/>
    <mergeCell ref="A1:G1"/>
    <mergeCell ref="C3:C4"/>
    <mergeCell ref="G3:G4"/>
    <mergeCell ref="A3:A4"/>
    <mergeCell ref="B3:B4"/>
    <mergeCell ref="A2:G2"/>
    <mergeCell ref="A5:G5"/>
    <mergeCell ref="C36:C37"/>
    <mergeCell ref="D3:F3"/>
    <mergeCell ref="A36:A37"/>
    <mergeCell ref="B36:B37"/>
    <mergeCell ref="A6:A20"/>
    <mergeCell ref="G15:G16"/>
    <mergeCell ref="A22:G22"/>
    <mergeCell ref="C125:C128"/>
    <mergeCell ref="C129:C131"/>
    <mergeCell ref="A129:A131"/>
    <mergeCell ref="A104:A106"/>
    <mergeCell ref="C104:C106"/>
    <mergeCell ref="C115:C116"/>
    <mergeCell ref="A120:A122"/>
    <mergeCell ref="C120:C122"/>
    <mergeCell ref="E102:E103"/>
    <mergeCell ref="A42:A43"/>
    <mergeCell ref="C70:C71"/>
    <mergeCell ref="D12:D13"/>
    <mergeCell ref="C24:C34"/>
    <mergeCell ref="A35:G35"/>
    <mergeCell ref="D36:D37"/>
    <mergeCell ref="F36:F37"/>
    <mergeCell ref="F15:F16"/>
    <mergeCell ref="A38:A39"/>
    <mergeCell ref="C38:C39"/>
    <mergeCell ref="C91:C92"/>
    <mergeCell ref="E36:E37"/>
    <mergeCell ref="G36:G37"/>
    <mergeCell ref="C48:C49"/>
    <mergeCell ref="C42:C43"/>
    <mergeCell ref="A136:G136"/>
    <mergeCell ref="E12:E13"/>
    <mergeCell ref="F12:F13"/>
    <mergeCell ref="C84:C90"/>
    <mergeCell ref="D102:D103"/>
    <mergeCell ref="E28:E29"/>
    <mergeCell ref="D15:D16"/>
    <mergeCell ref="E15:E16"/>
    <mergeCell ref="C6:C20"/>
    <mergeCell ref="F102:F103"/>
    <mergeCell ref="A72:A76"/>
    <mergeCell ref="F28:F29"/>
    <mergeCell ref="D28:D29"/>
    <mergeCell ref="A113:A114"/>
    <mergeCell ref="C72:C76"/>
    <mergeCell ref="C77:C83"/>
  </mergeCells>
  <phoneticPr fontId="2"/>
  <printOptions horizontalCentered="1"/>
  <pageMargins left="0.47244094488188981" right="0.23622047244094491" top="0.36" bottom="0.42" header="0.25" footer="0.23622047244094491"/>
  <pageSetup paperSize="9" scale="51" fitToHeight="13" orientation="portrait" horizontalDpi="300" verticalDpi="300" r:id="rId1"/>
  <headerFooter alignWithMargins="0">
    <oddFooter>&amp;C&amp;P</oddFooter>
  </headerFooter>
  <rowBreaks count="6" manualBreakCount="6">
    <brk id="21" max="6" man="1"/>
    <brk id="34" max="6" man="1"/>
    <brk id="65" max="6" man="1"/>
    <brk id="83" max="6" man="1"/>
    <brk id="98" max="6" man="1"/>
    <brk id="110"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1"/>
  <sheetViews>
    <sheetView tabSelected="1" view="pageBreakPreview" zoomScaleNormal="100" zoomScaleSheetLayoutView="100" workbookViewId="0">
      <pane ySplit="2" topLeftCell="A90" activePane="bottomLeft" state="frozen"/>
      <selection pane="bottomLeft" activeCell="E103" sqref="E103"/>
    </sheetView>
  </sheetViews>
  <sheetFormatPr defaultRowHeight="20.100000000000001" customHeight="1"/>
  <cols>
    <col min="1" max="1" width="23.625" style="286" customWidth="1"/>
    <col min="2" max="2" width="55.625" style="286" customWidth="1"/>
    <col min="3" max="3" width="4.125" style="288" customWidth="1"/>
    <col min="4" max="4" width="15.625" style="287" customWidth="1"/>
    <col min="5" max="5" width="30.625" style="286" customWidth="1"/>
    <col min="6" max="16384" width="9" style="285"/>
  </cols>
  <sheetData>
    <row r="1" spans="1:5" ht="30" customHeight="1">
      <c r="A1" s="905" t="s">
        <v>637</v>
      </c>
      <c r="B1" s="905"/>
      <c r="C1" s="905"/>
      <c r="D1" s="905"/>
      <c r="E1" s="905"/>
    </row>
    <row r="2" spans="1:5" ht="31.5" customHeight="1">
      <c r="A2" s="442" t="s">
        <v>636</v>
      </c>
      <c r="B2" s="442" t="s">
        <v>635</v>
      </c>
      <c r="C2" s="903" t="s">
        <v>634</v>
      </c>
      <c r="D2" s="904"/>
      <c r="E2" s="441" t="s">
        <v>633</v>
      </c>
    </row>
    <row r="3" spans="1:5" s="364" customFormat="1" ht="23.45" customHeight="1">
      <c r="A3" s="372" t="s">
        <v>632</v>
      </c>
      <c r="B3" s="369" t="s">
        <v>631</v>
      </c>
      <c r="C3" s="371" t="s">
        <v>601</v>
      </c>
      <c r="D3" s="370" t="s">
        <v>630</v>
      </c>
      <c r="E3" s="369"/>
    </row>
    <row r="4" spans="1:5" s="364" customFormat="1" ht="23.45" customHeight="1">
      <c r="A4" s="368"/>
      <c r="B4" s="365" t="s">
        <v>629</v>
      </c>
      <c r="C4" s="367" t="s">
        <v>518</v>
      </c>
      <c r="D4" s="366" t="s">
        <v>628</v>
      </c>
      <c r="E4" s="365"/>
    </row>
    <row r="5" spans="1:5" s="364" customFormat="1" ht="23.45" customHeight="1">
      <c r="A5" s="368"/>
      <c r="B5" s="365" t="s">
        <v>627</v>
      </c>
      <c r="C5" s="367" t="s">
        <v>518</v>
      </c>
      <c r="D5" s="366" t="s">
        <v>626</v>
      </c>
      <c r="E5" s="365"/>
    </row>
    <row r="6" spans="1:5" s="364" customFormat="1" ht="23.45" customHeight="1">
      <c r="A6" s="368"/>
      <c r="B6" s="365" t="s">
        <v>625</v>
      </c>
      <c r="C6" s="367" t="s">
        <v>518</v>
      </c>
      <c r="D6" s="366" t="s">
        <v>624</v>
      </c>
      <c r="E6" s="365"/>
    </row>
    <row r="7" spans="1:5" s="364" customFormat="1" ht="54">
      <c r="A7" s="368"/>
      <c r="B7" s="365" t="s">
        <v>623</v>
      </c>
      <c r="C7" s="367" t="s">
        <v>518</v>
      </c>
      <c r="D7" s="440" t="s">
        <v>622</v>
      </c>
      <c r="E7" s="365"/>
    </row>
    <row r="8" spans="1:5" s="364" customFormat="1" ht="23.45" customHeight="1">
      <c r="A8" s="398"/>
      <c r="B8" s="393" t="s">
        <v>621</v>
      </c>
      <c r="C8" s="392" t="s">
        <v>518</v>
      </c>
      <c r="D8" s="396" t="s">
        <v>620</v>
      </c>
      <c r="E8" s="373"/>
    </row>
    <row r="9" spans="1:5" s="364" customFormat="1" ht="23.45" customHeight="1">
      <c r="A9" s="438" t="s">
        <v>619</v>
      </c>
      <c r="B9" s="437"/>
      <c r="C9" s="439" t="s">
        <v>518</v>
      </c>
      <c r="D9" s="435" t="s">
        <v>538</v>
      </c>
      <c r="E9" s="434"/>
    </row>
    <row r="10" spans="1:5" s="364" customFormat="1" ht="23.45" customHeight="1">
      <c r="A10" s="438" t="s">
        <v>618</v>
      </c>
      <c r="B10" s="437"/>
      <c r="C10" s="436" t="s">
        <v>518</v>
      </c>
      <c r="D10" s="435" t="s">
        <v>538</v>
      </c>
      <c r="E10" s="434"/>
    </row>
    <row r="11" spans="1:5" s="364" customFormat="1" ht="23.45" customHeight="1">
      <c r="A11" s="372" t="s">
        <v>617</v>
      </c>
      <c r="B11" s="369" t="s">
        <v>616</v>
      </c>
      <c r="C11" s="371" t="s">
        <v>518</v>
      </c>
      <c r="D11" s="370" t="s">
        <v>614</v>
      </c>
      <c r="E11" s="369"/>
    </row>
    <row r="12" spans="1:5" s="364" customFormat="1" ht="23.45" customHeight="1">
      <c r="A12" s="398"/>
      <c r="B12" s="390" t="s">
        <v>615</v>
      </c>
      <c r="C12" s="392" t="s">
        <v>518</v>
      </c>
      <c r="D12" s="391" t="s">
        <v>614</v>
      </c>
      <c r="E12" s="390"/>
    </row>
    <row r="13" spans="1:5" s="344" customFormat="1" ht="40.5">
      <c r="A13" s="433" t="s">
        <v>613</v>
      </c>
      <c r="B13" s="432" t="s">
        <v>612</v>
      </c>
      <c r="C13" s="431" t="s">
        <v>518</v>
      </c>
      <c r="D13" s="430" t="s">
        <v>611</v>
      </c>
      <c r="E13" s="429"/>
    </row>
    <row r="14" spans="1:5" s="344" customFormat="1" ht="23.45" customHeight="1">
      <c r="A14" s="410" t="s">
        <v>610</v>
      </c>
      <c r="B14" s="414" t="s">
        <v>609</v>
      </c>
      <c r="C14" s="413" t="s">
        <v>518</v>
      </c>
      <c r="D14" s="412" t="s">
        <v>516</v>
      </c>
      <c r="E14" s="411"/>
    </row>
    <row r="15" spans="1:5" s="344" customFormat="1" ht="23.45" customHeight="1">
      <c r="A15" s="410"/>
      <c r="B15" s="409" t="s">
        <v>608</v>
      </c>
      <c r="C15" s="408" t="s">
        <v>518</v>
      </c>
      <c r="D15" s="407" t="s">
        <v>607</v>
      </c>
      <c r="E15" s="428"/>
    </row>
    <row r="16" spans="1:5" s="344" customFormat="1" ht="23.45" customHeight="1">
      <c r="A16" s="405"/>
      <c r="B16" s="404" t="s">
        <v>606</v>
      </c>
      <c r="C16" s="403" t="s">
        <v>601</v>
      </c>
      <c r="D16" s="402" t="s">
        <v>516</v>
      </c>
      <c r="E16" s="401"/>
    </row>
    <row r="17" spans="1:5" s="344" customFormat="1" ht="117" customHeight="1">
      <c r="A17" s="427" t="s">
        <v>605</v>
      </c>
      <c r="B17" s="414" t="s">
        <v>604</v>
      </c>
      <c r="C17" s="413" t="s">
        <v>518</v>
      </c>
      <c r="D17" s="412" t="s">
        <v>516</v>
      </c>
      <c r="E17" s="411"/>
    </row>
    <row r="18" spans="1:5" s="344" customFormat="1" ht="51.75" customHeight="1">
      <c r="A18" s="427"/>
      <c r="B18" s="409" t="s">
        <v>603</v>
      </c>
      <c r="C18" s="408" t="s">
        <v>518</v>
      </c>
      <c r="D18" s="407" t="s">
        <v>516</v>
      </c>
      <c r="E18" s="428"/>
    </row>
    <row r="19" spans="1:5" s="344" customFormat="1" ht="71.25" customHeight="1">
      <c r="A19" s="427"/>
      <c r="B19" s="404" t="s">
        <v>602</v>
      </c>
      <c r="C19" s="403" t="s">
        <v>601</v>
      </c>
      <c r="D19" s="402" t="s">
        <v>516</v>
      </c>
      <c r="E19" s="401"/>
    </row>
    <row r="20" spans="1:5" s="344" customFormat="1" ht="112.5" customHeight="1">
      <c r="A20" s="417" t="s">
        <v>600</v>
      </c>
      <c r="B20" s="355" t="s">
        <v>599</v>
      </c>
      <c r="C20" s="357" t="s">
        <v>518</v>
      </c>
      <c r="D20" s="356" t="s">
        <v>595</v>
      </c>
      <c r="E20" s="355"/>
    </row>
    <row r="21" spans="1:5" s="344" customFormat="1" ht="30" customHeight="1">
      <c r="A21" s="359"/>
      <c r="B21" s="345" t="s">
        <v>598</v>
      </c>
      <c r="C21" s="347" t="s">
        <v>465</v>
      </c>
      <c r="D21" s="346" t="s">
        <v>595</v>
      </c>
      <c r="E21" s="345"/>
    </row>
    <row r="22" spans="1:5" s="344" customFormat="1" ht="120" customHeight="1">
      <c r="A22" s="415" t="s">
        <v>597</v>
      </c>
      <c r="B22" s="414" t="s">
        <v>596</v>
      </c>
      <c r="C22" s="413" t="s">
        <v>465</v>
      </c>
      <c r="D22" s="412" t="s">
        <v>595</v>
      </c>
      <c r="E22" s="411"/>
    </row>
    <row r="23" spans="1:5" s="344" customFormat="1" ht="30" customHeight="1">
      <c r="A23" s="410"/>
      <c r="B23" s="409" t="s">
        <v>594</v>
      </c>
      <c r="C23" s="408" t="s">
        <v>518</v>
      </c>
      <c r="D23" s="407" t="s">
        <v>593</v>
      </c>
      <c r="E23" s="426"/>
    </row>
    <row r="24" spans="1:5" s="344" customFormat="1" ht="15" customHeight="1">
      <c r="A24" s="405"/>
      <c r="B24" s="404" t="s">
        <v>592</v>
      </c>
      <c r="C24" s="403" t="s">
        <v>518</v>
      </c>
      <c r="D24" s="402" t="s">
        <v>516</v>
      </c>
      <c r="E24" s="401"/>
    </row>
    <row r="25" spans="1:5" s="344" customFormat="1" ht="15" customHeight="1">
      <c r="A25" s="417" t="s">
        <v>591</v>
      </c>
      <c r="B25" s="355" t="s">
        <v>590</v>
      </c>
      <c r="C25" s="357" t="s">
        <v>518</v>
      </c>
      <c r="D25" s="356" t="s">
        <v>538</v>
      </c>
      <c r="E25" s="355"/>
    </row>
    <row r="26" spans="1:5" s="344" customFormat="1" ht="15" customHeight="1">
      <c r="A26" s="359"/>
      <c r="B26" s="345" t="s">
        <v>503</v>
      </c>
      <c r="C26" s="347" t="s">
        <v>465</v>
      </c>
      <c r="D26" s="346" t="s">
        <v>475</v>
      </c>
      <c r="E26" s="345"/>
    </row>
    <row r="27" spans="1:5" s="344" customFormat="1" ht="30" customHeight="1">
      <c r="A27" s="417" t="s">
        <v>589</v>
      </c>
      <c r="B27" s="355" t="s">
        <v>588</v>
      </c>
      <c r="C27" s="357" t="s">
        <v>465</v>
      </c>
      <c r="D27" s="356" t="s">
        <v>538</v>
      </c>
      <c r="E27" s="355"/>
    </row>
    <row r="28" spans="1:5" s="344" customFormat="1" ht="15" customHeight="1">
      <c r="A28" s="348"/>
      <c r="B28" s="423" t="s">
        <v>587</v>
      </c>
      <c r="C28" s="425" t="s">
        <v>465</v>
      </c>
      <c r="D28" s="424" t="s">
        <v>475</v>
      </c>
      <c r="E28" s="423"/>
    </row>
    <row r="29" spans="1:5" s="344" customFormat="1" ht="15" customHeight="1">
      <c r="A29" s="359"/>
      <c r="B29" s="345" t="s">
        <v>586</v>
      </c>
      <c r="C29" s="347" t="s">
        <v>465</v>
      </c>
      <c r="D29" s="346" t="s">
        <v>475</v>
      </c>
      <c r="E29" s="345"/>
    </row>
    <row r="30" spans="1:5" s="344" customFormat="1" ht="16.5" customHeight="1">
      <c r="A30" s="417" t="s">
        <v>585</v>
      </c>
      <c r="B30" s="355" t="s">
        <v>578</v>
      </c>
      <c r="C30" s="357" t="s">
        <v>465</v>
      </c>
      <c r="D30" s="356" t="s">
        <v>580</v>
      </c>
      <c r="E30" s="355"/>
    </row>
    <row r="31" spans="1:5" s="344" customFormat="1" ht="30" customHeight="1">
      <c r="A31" s="348"/>
      <c r="B31" s="423" t="s">
        <v>576</v>
      </c>
      <c r="C31" s="351" t="s">
        <v>465</v>
      </c>
      <c r="D31" s="350" t="s">
        <v>575</v>
      </c>
      <c r="E31" s="423"/>
    </row>
    <row r="32" spans="1:5" s="344" customFormat="1" ht="15" customHeight="1">
      <c r="A32" s="348"/>
      <c r="B32" s="349" t="s">
        <v>583</v>
      </c>
      <c r="C32" s="422" t="s">
        <v>518</v>
      </c>
      <c r="D32" s="421" t="s">
        <v>538</v>
      </c>
      <c r="E32" s="349"/>
    </row>
    <row r="33" spans="1:5" s="344" customFormat="1" ht="15" customHeight="1">
      <c r="A33" s="348"/>
      <c r="B33" s="418" t="s">
        <v>582</v>
      </c>
      <c r="C33" s="420" t="s">
        <v>518</v>
      </c>
      <c r="D33" s="419" t="s">
        <v>475</v>
      </c>
      <c r="E33" s="418"/>
    </row>
    <row r="34" spans="1:5" s="344" customFormat="1" ht="16.5" customHeight="1">
      <c r="A34" s="417" t="s">
        <v>584</v>
      </c>
      <c r="B34" s="355" t="s">
        <v>578</v>
      </c>
      <c r="C34" s="357" t="s">
        <v>465</v>
      </c>
      <c r="D34" s="356" t="s">
        <v>577</v>
      </c>
      <c r="E34" s="355"/>
    </row>
    <row r="35" spans="1:5" s="344" customFormat="1" ht="30" customHeight="1">
      <c r="A35" s="348"/>
      <c r="B35" s="423" t="s">
        <v>576</v>
      </c>
      <c r="C35" s="351" t="s">
        <v>518</v>
      </c>
      <c r="D35" s="350" t="s">
        <v>575</v>
      </c>
      <c r="E35" s="423"/>
    </row>
    <row r="36" spans="1:5" s="344" customFormat="1" ht="15" customHeight="1">
      <c r="A36" s="348"/>
      <c r="B36" s="349" t="s">
        <v>583</v>
      </c>
      <c r="C36" s="422" t="s">
        <v>465</v>
      </c>
      <c r="D36" s="421" t="s">
        <v>538</v>
      </c>
      <c r="E36" s="349"/>
    </row>
    <row r="37" spans="1:5" s="344" customFormat="1" ht="15" customHeight="1">
      <c r="A37" s="359"/>
      <c r="B37" s="1100" t="s">
        <v>582</v>
      </c>
      <c r="C37" s="1101" t="s">
        <v>465</v>
      </c>
      <c r="D37" s="1102" t="s">
        <v>475</v>
      </c>
      <c r="E37" s="1100"/>
    </row>
    <row r="38" spans="1:5" s="344" customFormat="1" ht="16.5" customHeight="1">
      <c r="A38" s="417" t="s">
        <v>581</v>
      </c>
      <c r="B38" s="355" t="s">
        <v>578</v>
      </c>
      <c r="C38" s="357" t="s">
        <v>465</v>
      </c>
      <c r="D38" s="356" t="s">
        <v>580</v>
      </c>
      <c r="E38" s="355"/>
    </row>
    <row r="39" spans="1:5" s="344" customFormat="1" ht="30" customHeight="1">
      <c r="A39" s="348"/>
      <c r="B39" s="349" t="s">
        <v>576</v>
      </c>
      <c r="C39" s="351" t="s">
        <v>465</v>
      </c>
      <c r="D39" s="350" t="s">
        <v>575</v>
      </c>
      <c r="E39" s="349"/>
    </row>
    <row r="40" spans="1:5" s="344" customFormat="1" ht="31.5" customHeight="1">
      <c r="A40" s="348"/>
      <c r="B40" s="349" t="s">
        <v>574</v>
      </c>
      <c r="C40" s="351" t="s">
        <v>518</v>
      </c>
      <c r="D40" s="416" t="s">
        <v>538</v>
      </c>
      <c r="E40" s="349"/>
    </row>
    <row r="41" spans="1:5" s="344" customFormat="1" ht="15" customHeight="1">
      <c r="A41" s="348"/>
      <c r="B41" s="349" t="s">
        <v>573</v>
      </c>
      <c r="C41" s="351" t="s">
        <v>518</v>
      </c>
      <c r="D41" s="416" t="s">
        <v>475</v>
      </c>
      <c r="E41" s="349"/>
    </row>
    <row r="42" spans="1:5" s="344" customFormat="1" ht="15" customHeight="1">
      <c r="A42" s="348"/>
      <c r="B42" s="345" t="s">
        <v>572</v>
      </c>
      <c r="C42" s="347" t="s">
        <v>465</v>
      </c>
      <c r="D42" s="346" t="s">
        <v>531</v>
      </c>
      <c r="E42" s="345"/>
    </row>
    <row r="43" spans="1:5" s="344" customFormat="1" ht="16.5" customHeight="1">
      <c r="A43" s="417" t="s">
        <v>579</v>
      </c>
      <c r="B43" s="355" t="s">
        <v>578</v>
      </c>
      <c r="C43" s="357" t="s">
        <v>518</v>
      </c>
      <c r="D43" s="356" t="s">
        <v>577</v>
      </c>
      <c r="E43" s="355"/>
    </row>
    <row r="44" spans="1:5" s="344" customFormat="1" ht="30" customHeight="1">
      <c r="A44" s="348"/>
      <c r="B44" s="349" t="s">
        <v>576</v>
      </c>
      <c r="C44" s="351" t="s">
        <v>465</v>
      </c>
      <c r="D44" s="350" t="s">
        <v>575</v>
      </c>
      <c r="E44" s="349"/>
    </row>
    <row r="45" spans="1:5" s="344" customFormat="1" ht="31.5" customHeight="1">
      <c r="A45" s="348"/>
      <c r="B45" s="349" t="s">
        <v>574</v>
      </c>
      <c r="C45" s="351" t="s">
        <v>465</v>
      </c>
      <c r="D45" s="416" t="s">
        <v>538</v>
      </c>
      <c r="E45" s="349"/>
    </row>
    <row r="46" spans="1:5" s="344" customFormat="1" ht="15" customHeight="1">
      <c r="A46" s="348"/>
      <c r="B46" s="349" t="s">
        <v>573</v>
      </c>
      <c r="C46" s="351" t="s">
        <v>518</v>
      </c>
      <c r="D46" s="416" t="s">
        <v>475</v>
      </c>
      <c r="E46" s="349"/>
    </row>
    <row r="47" spans="1:5" s="344" customFormat="1" ht="15" customHeight="1">
      <c r="A47" s="348"/>
      <c r="B47" s="345" t="s">
        <v>572</v>
      </c>
      <c r="C47" s="347" t="s">
        <v>465</v>
      </c>
      <c r="D47" s="346" t="s">
        <v>531</v>
      </c>
      <c r="E47" s="345"/>
    </row>
    <row r="48" spans="1:5" s="344" customFormat="1" ht="15" customHeight="1">
      <c r="A48" s="415" t="s">
        <v>571</v>
      </c>
      <c r="B48" s="414" t="s">
        <v>570</v>
      </c>
      <c r="C48" s="413" t="s">
        <v>518</v>
      </c>
      <c r="D48" s="412" t="s">
        <v>538</v>
      </c>
      <c r="E48" s="411"/>
    </row>
    <row r="49" spans="1:5" s="344" customFormat="1" ht="30" customHeight="1">
      <c r="A49" s="410"/>
      <c r="B49" s="409" t="s">
        <v>569</v>
      </c>
      <c r="C49" s="408" t="s">
        <v>465</v>
      </c>
      <c r="D49" s="407" t="s">
        <v>516</v>
      </c>
      <c r="E49" s="406"/>
    </row>
    <row r="50" spans="1:5" s="344" customFormat="1" ht="30" customHeight="1">
      <c r="A50" s="410"/>
      <c r="B50" s="409" t="s">
        <v>568</v>
      </c>
      <c r="C50" s="408" t="s">
        <v>518</v>
      </c>
      <c r="D50" s="407" t="s">
        <v>516</v>
      </c>
      <c r="E50" s="406"/>
    </row>
    <row r="51" spans="1:5" s="344" customFormat="1" ht="15" customHeight="1">
      <c r="A51" s="405"/>
      <c r="B51" s="404" t="s">
        <v>567</v>
      </c>
      <c r="C51" s="403" t="s">
        <v>465</v>
      </c>
      <c r="D51" s="402" t="s">
        <v>516</v>
      </c>
      <c r="E51" s="401"/>
    </row>
    <row r="52" spans="1:5" s="344" customFormat="1" ht="101.25" customHeight="1">
      <c r="A52" s="400" t="s">
        <v>566</v>
      </c>
      <c r="B52" s="360" t="s">
        <v>565</v>
      </c>
      <c r="C52" s="362" t="s">
        <v>465</v>
      </c>
      <c r="D52" s="361" t="s">
        <v>538</v>
      </c>
      <c r="E52" s="360"/>
    </row>
    <row r="53" spans="1:5" s="344" customFormat="1" ht="108" customHeight="1">
      <c r="A53" s="400" t="s">
        <v>564</v>
      </c>
      <c r="B53" s="360" t="s">
        <v>563</v>
      </c>
      <c r="C53" s="362" t="s">
        <v>465</v>
      </c>
      <c r="D53" s="361" t="s">
        <v>538</v>
      </c>
      <c r="E53" s="360"/>
    </row>
    <row r="54" spans="1:5" s="364" customFormat="1" ht="60" customHeight="1">
      <c r="A54" s="399" t="s">
        <v>562</v>
      </c>
      <c r="B54" s="369" t="s">
        <v>561</v>
      </c>
      <c r="C54" s="371" t="s">
        <v>465</v>
      </c>
      <c r="D54" s="370" t="s">
        <v>538</v>
      </c>
      <c r="E54" s="369"/>
    </row>
    <row r="55" spans="1:5" s="364" customFormat="1" ht="60" customHeight="1">
      <c r="A55" s="368"/>
      <c r="B55" s="373" t="s">
        <v>560</v>
      </c>
      <c r="C55" s="397" t="s">
        <v>465</v>
      </c>
      <c r="D55" s="396" t="s">
        <v>538</v>
      </c>
      <c r="E55" s="373"/>
    </row>
    <row r="56" spans="1:5" s="364" customFormat="1" ht="15" customHeight="1">
      <c r="A56" s="368"/>
      <c r="B56" s="365" t="s">
        <v>559</v>
      </c>
      <c r="C56" s="367" t="s">
        <v>465</v>
      </c>
      <c r="D56" s="366" t="s">
        <v>538</v>
      </c>
      <c r="E56" s="365"/>
    </row>
    <row r="57" spans="1:5" s="364" customFormat="1" ht="15" customHeight="1">
      <c r="A57" s="368"/>
      <c r="B57" s="365" t="s">
        <v>558</v>
      </c>
      <c r="C57" s="367" t="s">
        <v>465</v>
      </c>
      <c r="D57" s="366" t="s">
        <v>538</v>
      </c>
      <c r="E57" s="365"/>
    </row>
    <row r="58" spans="1:5" s="364" customFormat="1" ht="15" customHeight="1">
      <c r="A58" s="368"/>
      <c r="B58" s="365" t="s">
        <v>557</v>
      </c>
      <c r="C58" s="367" t="s">
        <v>465</v>
      </c>
      <c r="D58" s="366" t="s">
        <v>538</v>
      </c>
      <c r="E58" s="365"/>
    </row>
    <row r="59" spans="1:5" s="364" customFormat="1" ht="15" customHeight="1">
      <c r="A59" s="398"/>
      <c r="B59" s="390" t="s">
        <v>556</v>
      </c>
      <c r="C59" s="392" t="s">
        <v>465</v>
      </c>
      <c r="D59" s="391" t="s">
        <v>538</v>
      </c>
      <c r="E59" s="390"/>
    </row>
    <row r="60" spans="1:5" s="364" customFormat="1" ht="15" customHeight="1">
      <c r="A60" s="906" t="s">
        <v>555</v>
      </c>
      <c r="B60" s="373" t="s">
        <v>554</v>
      </c>
      <c r="C60" s="397" t="s">
        <v>465</v>
      </c>
      <c r="D60" s="396" t="s">
        <v>538</v>
      </c>
      <c r="E60" s="373"/>
    </row>
    <row r="61" spans="1:5" s="364" customFormat="1" ht="15" customHeight="1">
      <c r="A61" s="907"/>
      <c r="B61" s="393" t="s">
        <v>553</v>
      </c>
      <c r="C61" s="395" t="s">
        <v>476</v>
      </c>
      <c r="D61" s="394" t="s">
        <v>538</v>
      </c>
      <c r="E61" s="393"/>
    </row>
    <row r="62" spans="1:5" s="364" customFormat="1" ht="15" customHeight="1">
      <c r="A62" s="908"/>
      <c r="B62" s="390" t="s">
        <v>552</v>
      </c>
      <c r="C62" s="392" t="s">
        <v>471</v>
      </c>
      <c r="D62" s="391" t="s">
        <v>538</v>
      </c>
      <c r="E62" s="390"/>
    </row>
    <row r="63" spans="1:5" s="364" customFormat="1" ht="15" customHeight="1">
      <c r="A63" s="389" t="s">
        <v>551</v>
      </c>
      <c r="B63" s="386" t="s">
        <v>550</v>
      </c>
      <c r="C63" s="388" t="s">
        <v>476</v>
      </c>
      <c r="D63" s="387" t="s">
        <v>485</v>
      </c>
      <c r="E63" s="386"/>
    </row>
    <row r="64" spans="1:5" s="364" customFormat="1" ht="30" customHeight="1">
      <c r="A64" s="380" t="s">
        <v>549</v>
      </c>
      <c r="B64" s="385" t="s">
        <v>548</v>
      </c>
      <c r="C64" s="384" t="s">
        <v>476</v>
      </c>
      <c r="D64" s="383" t="s">
        <v>473</v>
      </c>
      <c r="E64" s="382"/>
    </row>
    <row r="65" spans="1:5" s="364" customFormat="1" ht="15" customHeight="1">
      <c r="A65" s="380"/>
      <c r="B65" s="381" t="s">
        <v>547</v>
      </c>
      <c r="C65" s="367" t="s">
        <v>471</v>
      </c>
      <c r="D65" s="366" t="s">
        <v>473</v>
      </c>
      <c r="E65" s="365"/>
    </row>
    <row r="66" spans="1:5" s="364" customFormat="1" ht="15" customHeight="1">
      <c r="A66" s="380"/>
      <c r="B66" s="381" t="s">
        <v>546</v>
      </c>
      <c r="C66" s="367" t="s">
        <v>465</v>
      </c>
      <c r="D66" s="366" t="s">
        <v>473</v>
      </c>
      <c r="E66" s="365"/>
    </row>
    <row r="67" spans="1:5" s="364" customFormat="1" ht="15" customHeight="1">
      <c r="A67" s="380"/>
      <c r="B67" s="379" t="s">
        <v>545</v>
      </c>
      <c r="C67" s="367" t="s">
        <v>518</v>
      </c>
      <c r="D67" s="366" t="s">
        <v>531</v>
      </c>
      <c r="E67" s="365"/>
    </row>
    <row r="68" spans="1:5" s="364" customFormat="1" ht="15" customHeight="1">
      <c r="A68" s="380"/>
      <c r="B68" s="379" t="s">
        <v>544</v>
      </c>
      <c r="C68" s="367" t="s">
        <v>465</v>
      </c>
      <c r="D68" s="366" t="s">
        <v>475</v>
      </c>
      <c r="E68" s="365"/>
    </row>
    <row r="69" spans="1:5" s="364" customFormat="1" ht="15" customHeight="1">
      <c r="A69" s="380"/>
      <c r="B69" s="379" t="s">
        <v>543</v>
      </c>
      <c r="C69" s="367" t="s">
        <v>518</v>
      </c>
      <c r="D69" s="366" t="s">
        <v>531</v>
      </c>
      <c r="E69" s="365"/>
    </row>
    <row r="70" spans="1:5" s="364" customFormat="1" ht="41.45" customHeight="1">
      <c r="A70" s="378"/>
      <c r="B70" s="377" t="s">
        <v>542</v>
      </c>
      <c r="C70" s="376" t="s">
        <v>518</v>
      </c>
      <c r="D70" s="375" t="s">
        <v>541</v>
      </c>
      <c r="E70" s="374"/>
    </row>
    <row r="71" spans="1:5" s="364" customFormat="1" ht="30" customHeight="1">
      <c r="A71" s="372" t="s">
        <v>540</v>
      </c>
      <c r="B71" s="373" t="s">
        <v>539</v>
      </c>
      <c r="C71" s="371" t="s">
        <v>518</v>
      </c>
      <c r="D71" s="370" t="s">
        <v>538</v>
      </c>
      <c r="E71" s="373"/>
    </row>
    <row r="72" spans="1:5" s="364" customFormat="1" ht="15" customHeight="1">
      <c r="A72" s="372" t="s">
        <v>537</v>
      </c>
      <c r="B72" s="369" t="s">
        <v>536</v>
      </c>
      <c r="C72" s="371" t="s">
        <v>465</v>
      </c>
      <c r="D72" s="370" t="s">
        <v>507</v>
      </c>
      <c r="E72" s="369"/>
    </row>
    <row r="73" spans="1:5" s="364" customFormat="1" ht="15" customHeight="1">
      <c r="A73" s="368"/>
      <c r="B73" s="365" t="s">
        <v>535</v>
      </c>
      <c r="C73" s="367" t="s">
        <v>518</v>
      </c>
      <c r="D73" s="366" t="s">
        <v>507</v>
      </c>
      <c r="E73" s="365"/>
    </row>
    <row r="74" spans="1:5" s="364" customFormat="1" ht="15" customHeight="1">
      <c r="A74" s="368"/>
      <c r="B74" s="365" t="s">
        <v>534</v>
      </c>
      <c r="C74" s="367" t="s">
        <v>518</v>
      </c>
      <c r="D74" s="366" t="s">
        <v>531</v>
      </c>
      <c r="E74" s="365"/>
    </row>
    <row r="75" spans="1:5" s="364" customFormat="1" ht="60" customHeight="1">
      <c r="A75" s="368"/>
      <c r="B75" s="365" t="s">
        <v>533</v>
      </c>
      <c r="C75" s="367" t="s">
        <v>518</v>
      </c>
      <c r="D75" s="366" t="s">
        <v>475</v>
      </c>
      <c r="E75" s="365"/>
    </row>
    <row r="76" spans="1:5" s="364" customFormat="1" ht="15" customHeight="1">
      <c r="A76" s="368"/>
      <c r="B76" s="365" t="s">
        <v>532</v>
      </c>
      <c r="C76" s="367" t="s">
        <v>518</v>
      </c>
      <c r="D76" s="366" t="s">
        <v>531</v>
      </c>
      <c r="E76" s="365"/>
    </row>
    <row r="77" spans="1:5" s="344" customFormat="1" ht="15" customHeight="1">
      <c r="A77" s="359"/>
      <c r="B77" s="345" t="s">
        <v>530</v>
      </c>
      <c r="C77" s="347" t="s">
        <v>465</v>
      </c>
      <c r="D77" s="346" t="s">
        <v>529</v>
      </c>
      <c r="E77" s="345"/>
    </row>
    <row r="78" spans="1:5" s="344" customFormat="1" ht="15" customHeight="1">
      <c r="A78" s="363" t="s">
        <v>528</v>
      </c>
      <c r="B78" s="360" t="s">
        <v>527</v>
      </c>
      <c r="C78" s="362" t="s">
        <v>518</v>
      </c>
      <c r="D78" s="361" t="s">
        <v>516</v>
      </c>
      <c r="E78" s="360"/>
    </row>
    <row r="79" spans="1:5" s="344" customFormat="1" ht="17.25" customHeight="1">
      <c r="A79" s="358" t="s">
        <v>526</v>
      </c>
      <c r="B79" s="355" t="s">
        <v>524</v>
      </c>
      <c r="C79" s="357" t="s">
        <v>465</v>
      </c>
      <c r="D79" s="356" t="s">
        <v>523</v>
      </c>
      <c r="E79" s="355"/>
    </row>
    <row r="80" spans="1:5" s="344" customFormat="1" ht="84.75" customHeight="1">
      <c r="A80" s="354"/>
      <c r="B80" s="349" t="s">
        <v>522</v>
      </c>
      <c r="C80" s="351" t="s">
        <v>518</v>
      </c>
      <c r="D80" s="353" t="s">
        <v>521</v>
      </c>
      <c r="E80" s="349"/>
    </row>
    <row r="81" spans="1:5" s="344" customFormat="1" ht="38.25" customHeight="1">
      <c r="A81" s="359"/>
      <c r="B81" s="345" t="s">
        <v>520</v>
      </c>
      <c r="C81" s="347" t="s">
        <v>476</v>
      </c>
      <c r="D81" s="346" t="s">
        <v>516</v>
      </c>
      <c r="E81" s="345"/>
    </row>
    <row r="82" spans="1:5" s="344" customFormat="1" ht="17.25" customHeight="1">
      <c r="A82" s="358" t="s">
        <v>525</v>
      </c>
      <c r="B82" s="355" t="s">
        <v>524</v>
      </c>
      <c r="C82" s="357" t="s">
        <v>518</v>
      </c>
      <c r="D82" s="356" t="s">
        <v>523</v>
      </c>
      <c r="E82" s="355"/>
    </row>
    <row r="83" spans="1:5" s="344" customFormat="1" ht="84.75" customHeight="1">
      <c r="A83" s="354"/>
      <c r="B83" s="349" t="s">
        <v>522</v>
      </c>
      <c r="C83" s="351" t="s">
        <v>476</v>
      </c>
      <c r="D83" s="353" t="s">
        <v>521</v>
      </c>
      <c r="E83" s="349"/>
    </row>
    <row r="84" spans="1:5" s="344" customFormat="1" ht="38.25" customHeight="1">
      <c r="A84" s="348"/>
      <c r="B84" s="349" t="s">
        <v>520</v>
      </c>
      <c r="C84" s="351" t="s">
        <v>518</v>
      </c>
      <c r="D84" s="352" t="s">
        <v>516</v>
      </c>
      <c r="E84" s="349"/>
    </row>
    <row r="85" spans="1:5" s="344" customFormat="1" ht="42.75" customHeight="1">
      <c r="A85" s="348"/>
      <c r="B85" s="349" t="s">
        <v>519</v>
      </c>
      <c r="C85" s="351" t="s">
        <v>518</v>
      </c>
      <c r="D85" s="350" t="s">
        <v>516</v>
      </c>
      <c r="E85" s="349"/>
    </row>
    <row r="86" spans="1:5" s="344" customFormat="1" ht="39.75" customHeight="1">
      <c r="A86" s="348"/>
      <c r="B86" s="345" t="s">
        <v>517</v>
      </c>
      <c r="C86" s="347" t="s">
        <v>481</v>
      </c>
      <c r="D86" s="346" t="s">
        <v>516</v>
      </c>
      <c r="E86" s="345"/>
    </row>
    <row r="87" spans="1:5" s="333" customFormat="1" ht="15" customHeight="1">
      <c r="A87" s="343" t="s">
        <v>515</v>
      </c>
      <c r="B87" s="342" t="s">
        <v>512</v>
      </c>
      <c r="C87" s="341" t="s">
        <v>465</v>
      </c>
      <c r="D87" s="340" t="s">
        <v>514</v>
      </c>
      <c r="E87" s="339"/>
    </row>
    <row r="88" spans="1:5" s="333" customFormat="1" ht="15" customHeight="1">
      <c r="A88" s="338"/>
      <c r="B88" s="337" t="s">
        <v>503</v>
      </c>
      <c r="C88" s="336" t="s">
        <v>481</v>
      </c>
      <c r="D88" s="335" t="s">
        <v>497</v>
      </c>
      <c r="E88" s="334"/>
    </row>
    <row r="89" spans="1:5" ht="15" customHeight="1">
      <c r="A89" s="332" t="s">
        <v>513</v>
      </c>
      <c r="B89" s="331" t="s">
        <v>512</v>
      </c>
      <c r="C89" s="330" t="s">
        <v>481</v>
      </c>
      <c r="D89" s="329" t="s">
        <v>511</v>
      </c>
      <c r="E89" s="328"/>
    </row>
    <row r="90" spans="1:5" ht="15" customHeight="1">
      <c r="A90" s="327"/>
      <c r="B90" s="326" t="s">
        <v>503</v>
      </c>
      <c r="C90" s="325" t="s">
        <v>468</v>
      </c>
      <c r="D90" s="324" t="s">
        <v>497</v>
      </c>
      <c r="E90" s="323"/>
    </row>
    <row r="91" spans="1:5" ht="15" customHeight="1">
      <c r="A91" s="332" t="s">
        <v>510</v>
      </c>
      <c r="B91" s="331" t="s">
        <v>509</v>
      </c>
      <c r="C91" s="330" t="s">
        <v>476</v>
      </c>
      <c r="D91" s="329" t="s">
        <v>508</v>
      </c>
      <c r="E91" s="328"/>
    </row>
    <row r="92" spans="1:5" ht="15" customHeight="1">
      <c r="A92" s="327"/>
      <c r="B92" s="326" t="s">
        <v>503</v>
      </c>
      <c r="C92" s="325" t="s">
        <v>471</v>
      </c>
      <c r="D92" s="324" t="s">
        <v>507</v>
      </c>
      <c r="E92" s="323"/>
    </row>
    <row r="93" spans="1:5" ht="15" customHeight="1">
      <c r="A93" s="332" t="s">
        <v>506</v>
      </c>
      <c r="B93" s="331" t="s">
        <v>505</v>
      </c>
      <c r="C93" s="330" t="s">
        <v>481</v>
      </c>
      <c r="D93" s="329" t="s">
        <v>504</v>
      </c>
      <c r="E93" s="328"/>
    </row>
    <row r="94" spans="1:5" ht="15" customHeight="1">
      <c r="A94" s="327"/>
      <c r="B94" s="326" t="s">
        <v>503</v>
      </c>
      <c r="C94" s="325" t="s">
        <v>471</v>
      </c>
      <c r="D94" s="324" t="s">
        <v>473</v>
      </c>
      <c r="E94" s="323"/>
    </row>
    <row r="95" spans="1:5" s="289" customFormat="1" ht="15" customHeight="1">
      <c r="A95" s="896" t="s">
        <v>502</v>
      </c>
      <c r="B95" s="301" t="s">
        <v>478</v>
      </c>
      <c r="C95" s="300" t="s">
        <v>471</v>
      </c>
      <c r="D95" s="299" t="s">
        <v>497</v>
      </c>
      <c r="E95" s="322"/>
    </row>
    <row r="96" spans="1:5" s="289" customFormat="1" ht="15" customHeight="1">
      <c r="A96" s="897"/>
      <c r="B96" s="297" t="s">
        <v>477</v>
      </c>
      <c r="C96" s="296" t="s">
        <v>471</v>
      </c>
      <c r="D96" s="295" t="s">
        <v>485</v>
      </c>
      <c r="E96" s="298"/>
    </row>
    <row r="97" spans="1:5" s="289" customFormat="1" ht="15" customHeight="1">
      <c r="A97" s="897"/>
      <c r="B97" s="297" t="s">
        <v>474</v>
      </c>
      <c r="C97" s="296" t="s">
        <v>481</v>
      </c>
      <c r="D97" s="295" t="s">
        <v>473</v>
      </c>
      <c r="E97" s="294"/>
    </row>
    <row r="98" spans="1:5" s="289" customFormat="1" ht="15" customHeight="1">
      <c r="A98" s="897"/>
      <c r="B98" s="297" t="s">
        <v>472</v>
      </c>
      <c r="C98" s="296" t="s">
        <v>471</v>
      </c>
      <c r="D98" s="295" t="s">
        <v>475</v>
      </c>
      <c r="E98" s="294"/>
    </row>
    <row r="99" spans="1:5" s="289" customFormat="1" ht="15" customHeight="1">
      <c r="A99" s="897"/>
      <c r="B99" s="297" t="s">
        <v>469</v>
      </c>
      <c r="C99" s="296" t="s">
        <v>465</v>
      </c>
      <c r="D99" s="295" t="s">
        <v>501</v>
      </c>
      <c r="E99" s="294"/>
    </row>
    <row r="100" spans="1:5" s="289" customFormat="1" ht="15" customHeight="1">
      <c r="A100" s="897"/>
      <c r="B100" s="297" t="s">
        <v>466</v>
      </c>
      <c r="C100" s="296" t="s">
        <v>465</v>
      </c>
      <c r="D100" s="295" t="s">
        <v>464</v>
      </c>
      <c r="E100" s="294"/>
    </row>
    <row r="101" spans="1:5" s="302" customFormat="1" ht="15" customHeight="1">
      <c r="A101" s="897"/>
      <c r="B101" s="306" t="s">
        <v>500</v>
      </c>
      <c r="C101" s="305" t="s">
        <v>468</v>
      </c>
      <c r="D101" s="304"/>
      <c r="E101" s="303"/>
    </row>
    <row r="102" spans="1:5" s="302" customFormat="1" ht="30" customHeight="1">
      <c r="A102" s="897"/>
      <c r="B102" s="306" t="s">
        <v>483</v>
      </c>
      <c r="C102" s="305" t="s">
        <v>471</v>
      </c>
      <c r="D102" s="304" t="s">
        <v>497</v>
      </c>
      <c r="E102" s="303"/>
    </row>
    <row r="103" spans="1:5" s="302" customFormat="1" ht="30" customHeight="1">
      <c r="A103" s="897"/>
      <c r="B103" s="306" t="s">
        <v>499</v>
      </c>
      <c r="C103" s="305" t="s">
        <v>468</v>
      </c>
      <c r="D103" s="304" t="s">
        <v>473</v>
      </c>
      <c r="E103" s="303"/>
    </row>
    <row r="104" spans="1:5" s="302" customFormat="1" ht="51" customHeight="1">
      <c r="A104" s="897"/>
      <c r="B104" s="321" t="s">
        <v>498</v>
      </c>
      <c r="C104" s="320" t="s">
        <v>481</v>
      </c>
      <c r="D104" s="319" t="s">
        <v>497</v>
      </c>
      <c r="E104" s="318"/>
    </row>
    <row r="105" spans="1:5" s="302" customFormat="1" ht="30" customHeight="1">
      <c r="A105" s="909"/>
      <c r="B105" s="314" t="s">
        <v>488</v>
      </c>
      <c r="C105" s="313" t="s">
        <v>468</v>
      </c>
      <c r="D105" s="312" t="s">
        <v>485</v>
      </c>
      <c r="E105" s="311"/>
    </row>
    <row r="106" spans="1:5" s="289" customFormat="1" ht="15" customHeight="1">
      <c r="A106" s="896" t="s">
        <v>496</v>
      </c>
      <c r="B106" s="301" t="s">
        <v>478</v>
      </c>
      <c r="C106" s="300" t="s">
        <v>465</v>
      </c>
      <c r="D106" s="299" t="s">
        <v>470</v>
      </c>
      <c r="E106" s="322"/>
    </row>
    <row r="107" spans="1:5" s="289" customFormat="1" ht="15" customHeight="1">
      <c r="A107" s="897"/>
      <c r="B107" s="297" t="s">
        <v>477</v>
      </c>
      <c r="C107" s="296" t="s">
        <v>486</v>
      </c>
      <c r="D107" s="295" t="s">
        <v>485</v>
      </c>
      <c r="E107" s="298"/>
    </row>
    <row r="108" spans="1:5" s="289" customFormat="1" ht="15" customHeight="1">
      <c r="A108" s="897"/>
      <c r="B108" s="297" t="s">
        <v>474</v>
      </c>
      <c r="C108" s="296" t="s">
        <v>481</v>
      </c>
      <c r="D108" s="295" t="s">
        <v>470</v>
      </c>
      <c r="E108" s="294"/>
    </row>
    <row r="109" spans="1:5" s="289" customFormat="1" ht="15" customHeight="1">
      <c r="A109" s="897"/>
      <c r="B109" s="297" t="s">
        <v>472</v>
      </c>
      <c r="C109" s="296" t="s">
        <v>471</v>
      </c>
      <c r="D109" s="295" t="s">
        <v>475</v>
      </c>
      <c r="E109" s="294"/>
    </row>
    <row r="110" spans="1:5" s="289" customFormat="1" ht="15" customHeight="1">
      <c r="A110" s="897"/>
      <c r="B110" s="297" t="s">
        <v>469</v>
      </c>
      <c r="C110" s="296" t="s">
        <v>468</v>
      </c>
      <c r="D110" s="295" t="s">
        <v>492</v>
      </c>
      <c r="E110" s="294"/>
    </row>
    <row r="111" spans="1:5" s="289" customFormat="1" ht="15" customHeight="1">
      <c r="A111" s="897"/>
      <c r="B111" s="297" t="s">
        <v>466</v>
      </c>
      <c r="C111" s="296" t="s">
        <v>486</v>
      </c>
      <c r="D111" s="295" t="s">
        <v>464</v>
      </c>
      <c r="E111" s="294"/>
    </row>
    <row r="112" spans="1:5" s="302" customFormat="1" ht="15" customHeight="1">
      <c r="A112" s="897"/>
      <c r="B112" s="317" t="s">
        <v>495</v>
      </c>
      <c r="C112" s="305" t="s">
        <v>486</v>
      </c>
      <c r="D112" s="316"/>
      <c r="E112" s="315"/>
    </row>
    <row r="113" spans="1:5" s="302" customFormat="1" ht="30" customHeight="1">
      <c r="A113" s="897"/>
      <c r="B113" s="306" t="s">
        <v>490</v>
      </c>
      <c r="C113" s="305" t="s">
        <v>471</v>
      </c>
      <c r="D113" s="304" t="s">
        <v>470</v>
      </c>
      <c r="E113" s="303"/>
    </row>
    <row r="114" spans="1:5" s="302" customFormat="1" ht="30" customHeight="1">
      <c r="A114" s="897"/>
      <c r="B114" s="306" t="s">
        <v>494</v>
      </c>
      <c r="C114" s="305" t="s">
        <v>465</v>
      </c>
      <c r="D114" s="304" t="s">
        <v>470</v>
      </c>
      <c r="E114" s="303"/>
    </row>
    <row r="115" spans="1:5" s="302" customFormat="1" ht="30" customHeight="1">
      <c r="A115" s="909"/>
      <c r="B115" s="314" t="s">
        <v>488</v>
      </c>
      <c r="C115" s="313" t="s">
        <v>471</v>
      </c>
      <c r="D115" s="312" t="s">
        <v>473</v>
      </c>
      <c r="E115" s="311"/>
    </row>
    <row r="116" spans="1:5" s="302" customFormat="1" ht="15" customHeight="1">
      <c r="A116" s="900" t="s">
        <v>493</v>
      </c>
      <c r="B116" s="310" t="s">
        <v>478</v>
      </c>
      <c r="C116" s="309" t="s">
        <v>476</v>
      </c>
      <c r="D116" s="308" t="s">
        <v>470</v>
      </c>
      <c r="E116" s="1103"/>
    </row>
    <row r="117" spans="1:5" s="302" customFormat="1" ht="15" customHeight="1">
      <c r="A117" s="901"/>
      <c r="B117" s="306" t="s">
        <v>477</v>
      </c>
      <c r="C117" s="305" t="s">
        <v>486</v>
      </c>
      <c r="D117" s="304" t="s">
        <v>475</v>
      </c>
      <c r="E117" s="307"/>
    </row>
    <row r="118" spans="1:5" s="302" customFormat="1" ht="15" customHeight="1">
      <c r="A118" s="901"/>
      <c r="B118" s="306" t="s">
        <v>474</v>
      </c>
      <c r="C118" s="305" t="s">
        <v>481</v>
      </c>
      <c r="D118" s="304" t="s">
        <v>473</v>
      </c>
      <c r="E118" s="303"/>
    </row>
    <row r="119" spans="1:5" s="302" customFormat="1" ht="15" customHeight="1">
      <c r="A119" s="901"/>
      <c r="B119" s="306" t="s">
        <v>472</v>
      </c>
      <c r="C119" s="305" t="s">
        <v>486</v>
      </c>
      <c r="D119" s="304" t="s">
        <v>485</v>
      </c>
      <c r="E119" s="303"/>
    </row>
    <row r="120" spans="1:5" s="302" customFormat="1" ht="15" customHeight="1">
      <c r="A120" s="901"/>
      <c r="B120" s="306" t="s">
        <v>469</v>
      </c>
      <c r="C120" s="305" t="s">
        <v>465</v>
      </c>
      <c r="D120" s="304" t="s">
        <v>492</v>
      </c>
      <c r="E120" s="303"/>
    </row>
    <row r="121" spans="1:5" s="302" customFormat="1" ht="15" customHeight="1">
      <c r="A121" s="901"/>
      <c r="B121" s="306" t="s">
        <v>466</v>
      </c>
      <c r="C121" s="305" t="s">
        <v>465</v>
      </c>
      <c r="D121" s="304" t="s">
        <v>464</v>
      </c>
      <c r="E121" s="303"/>
    </row>
    <row r="122" spans="1:5" s="302" customFormat="1" ht="15" customHeight="1">
      <c r="A122" s="901"/>
      <c r="B122" s="317" t="s">
        <v>491</v>
      </c>
      <c r="C122" s="305" t="s">
        <v>471</v>
      </c>
      <c r="D122" s="316"/>
      <c r="E122" s="315"/>
    </row>
    <row r="123" spans="1:5" s="302" customFormat="1" ht="30" customHeight="1">
      <c r="A123" s="901"/>
      <c r="B123" s="306" t="s">
        <v>490</v>
      </c>
      <c r="C123" s="305" t="s">
        <v>486</v>
      </c>
      <c r="D123" s="304" t="s">
        <v>475</v>
      </c>
      <c r="E123" s="303"/>
    </row>
    <row r="124" spans="1:5" s="302" customFormat="1" ht="30" customHeight="1">
      <c r="A124" s="901"/>
      <c r="B124" s="306" t="s">
        <v>489</v>
      </c>
      <c r="C124" s="305" t="s">
        <v>471</v>
      </c>
      <c r="D124" s="304" t="s">
        <v>475</v>
      </c>
      <c r="E124" s="303"/>
    </row>
    <row r="125" spans="1:5" s="302" customFormat="1" ht="30" customHeight="1">
      <c r="A125" s="902"/>
      <c r="B125" s="314" t="s">
        <v>488</v>
      </c>
      <c r="C125" s="313" t="s">
        <v>471</v>
      </c>
      <c r="D125" s="312" t="s">
        <v>475</v>
      </c>
      <c r="E125" s="311"/>
    </row>
    <row r="126" spans="1:5" s="302" customFormat="1" ht="15" customHeight="1">
      <c r="A126" s="898" t="s">
        <v>487</v>
      </c>
      <c r="B126" s="310" t="s">
        <v>478</v>
      </c>
      <c r="C126" s="309" t="s">
        <v>486</v>
      </c>
      <c r="D126" s="308" t="s">
        <v>485</v>
      </c>
      <c r="E126" s="307"/>
    </row>
    <row r="127" spans="1:5" s="302" customFormat="1" ht="15" customHeight="1">
      <c r="A127" s="899"/>
      <c r="B127" s="306" t="s">
        <v>477</v>
      </c>
      <c r="C127" s="305" t="s">
        <v>465</v>
      </c>
      <c r="D127" s="304" t="s">
        <v>485</v>
      </c>
      <c r="E127" s="307"/>
    </row>
    <row r="128" spans="1:5" s="302" customFormat="1" ht="15" customHeight="1">
      <c r="A128" s="899"/>
      <c r="B128" s="306" t="s">
        <v>474</v>
      </c>
      <c r="C128" s="305" t="s">
        <v>471</v>
      </c>
      <c r="D128" s="304" t="s">
        <v>475</v>
      </c>
      <c r="E128" s="303"/>
    </row>
    <row r="129" spans="1:5" s="302" customFormat="1" ht="15" customHeight="1">
      <c r="A129" s="899"/>
      <c r="B129" s="306" t="s">
        <v>472</v>
      </c>
      <c r="C129" s="305" t="s">
        <v>471</v>
      </c>
      <c r="D129" s="304" t="s">
        <v>485</v>
      </c>
      <c r="E129" s="303"/>
    </row>
    <row r="130" spans="1:5" s="302" customFormat="1" ht="15" customHeight="1">
      <c r="A130" s="899"/>
      <c r="B130" s="306" t="s">
        <v>469</v>
      </c>
      <c r="C130" s="305" t="s">
        <v>465</v>
      </c>
      <c r="D130" s="304" t="s">
        <v>467</v>
      </c>
      <c r="E130" s="303"/>
    </row>
    <row r="131" spans="1:5" s="289" customFormat="1" ht="15" customHeight="1">
      <c r="A131" s="899"/>
      <c r="B131" s="297" t="s">
        <v>466</v>
      </c>
      <c r="C131" s="296" t="s">
        <v>481</v>
      </c>
      <c r="D131" s="295" t="s">
        <v>464</v>
      </c>
      <c r="E131" s="294"/>
    </row>
    <row r="132" spans="1:5" s="289" customFormat="1" ht="15" customHeight="1">
      <c r="A132" s="899"/>
      <c r="B132" s="297" t="s">
        <v>484</v>
      </c>
      <c r="C132" s="296"/>
      <c r="D132" s="295"/>
      <c r="E132" s="294"/>
    </row>
    <row r="133" spans="1:5" s="289" customFormat="1" ht="30" customHeight="1">
      <c r="A133" s="899"/>
      <c r="B133" s="297" t="s">
        <v>483</v>
      </c>
      <c r="C133" s="296" t="s">
        <v>471</v>
      </c>
      <c r="D133" s="295" t="s">
        <v>475</v>
      </c>
      <c r="E133" s="294"/>
    </row>
    <row r="134" spans="1:5" s="289" customFormat="1" ht="30" customHeight="1">
      <c r="A134" s="899"/>
      <c r="B134" s="297" t="s">
        <v>482</v>
      </c>
      <c r="C134" s="296" t="s">
        <v>481</v>
      </c>
      <c r="D134" s="295" t="s">
        <v>473</v>
      </c>
      <c r="E134" s="294"/>
    </row>
    <row r="135" spans="1:5" s="289" customFormat="1" ht="30" customHeight="1">
      <c r="A135" s="899"/>
      <c r="B135" s="293" t="s">
        <v>480</v>
      </c>
      <c r="C135" s="292" t="s">
        <v>465</v>
      </c>
      <c r="D135" s="291" t="s">
        <v>470</v>
      </c>
      <c r="E135" s="290"/>
    </row>
    <row r="136" spans="1:5" s="289" customFormat="1" ht="15" customHeight="1">
      <c r="A136" s="900" t="s">
        <v>479</v>
      </c>
      <c r="B136" s="301" t="s">
        <v>478</v>
      </c>
      <c r="C136" s="300" t="s">
        <v>465</v>
      </c>
      <c r="D136" s="299" t="s">
        <v>475</v>
      </c>
      <c r="E136" s="298"/>
    </row>
    <row r="137" spans="1:5" s="289" customFormat="1" ht="15" customHeight="1">
      <c r="A137" s="901"/>
      <c r="B137" s="297" t="s">
        <v>477</v>
      </c>
      <c r="C137" s="296" t="s">
        <v>476</v>
      </c>
      <c r="D137" s="295" t="s">
        <v>475</v>
      </c>
      <c r="E137" s="298"/>
    </row>
    <row r="138" spans="1:5" s="289" customFormat="1" ht="15" customHeight="1">
      <c r="A138" s="901"/>
      <c r="B138" s="297" t="s">
        <v>474</v>
      </c>
      <c r="C138" s="296" t="s">
        <v>471</v>
      </c>
      <c r="D138" s="295" t="s">
        <v>473</v>
      </c>
      <c r="E138" s="294"/>
    </row>
    <row r="139" spans="1:5" s="289" customFormat="1" ht="15" customHeight="1">
      <c r="A139" s="901"/>
      <c r="B139" s="297" t="s">
        <v>472</v>
      </c>
      <c r="C139" s="296" t="s">
        <v>471</v>
      </c>
      <c r="D139" s="295" t="s">
        <v>470</v>
      </c>
      <c r="E139" s="294"/>
    </row>
    <row r="140" spans="1:5" s="289" customFormat="1" ht="15" customHeight="1">
      <c r="A140" s="901"/>
      <c r="B140" s="297" t="s">
        <v>469</v>
      </c>
      <c r="C140" s="296" t="s">
        <v>468</v>
      </c>
      <c r="D140" s="295" t="s">
        <v>467</v>
      </c>
      <c r="E140" s="294"/>
    </row>
    <row r="141" spans="1:5" s="289" customFormat="1" ht="15" customHeight="1">
      <c r="A141" s="902"/>
      <c r="B141" s="293" t="s">
        <v>466</v>
      </c>
      <c r="C141" s="292" t="s">
        <v>465</v>
      </c>
      <c r="D141" s="291" t="s">
        <v>464</v>
      </c>
      <c r="E141" s="290"/>
    </row>
  </sheetData>
  <mergeCells count="8">
    <mergeCell ref="A106:A115"/>
    <mergeCell ref="A126:A135"/>
    <mergeCell ref="A136:A141"/>
    <mergeCell ref="C2:D2"/>
    <mergeCell ref="A1:E1"/>
    <mergeCell ref="A60:A62"/>
    <mergeCell ref="A95:A105"/>
    <mergeCell ref="A116:A125"/>
  </mergeCells>
  <phoneticPr fontId="2"/>
  <printOptions horizontalCentered="1"/>
  <pageMargins left="0.59055118110236227" right="0.59055118110236227" top="0.59055118110236227" bottom="0.78740157480314965" header="0.39370078740157483" footer="0.59055118110236227"/>
  <pageSetup paperSize="9" scale="93" fitToHeight="0" orientation="landscape" horizontalDpi="300" verticalDpi="300" r:id="rId1"/>
  <headerFooter alignWithMargins="0">
    <oddFooter>&amp;L（自己点検シート）&amp;R&amp;10&amp;A（&amp;P/&amp;N）</oddFooter>
  </headerFooter>
  <rowBreaks count="8" manualBreakCount="8">
    <brk id="16" max="4" man="1"/>
    <brk id="21" max="4" man="1"/>
    <brk id="37" max="4" man="1"/>
    <brk id="53" max="4" man="1"/>
    <brk id="70" max="4" man="1"/>
    <brk id="81" max="4" man="1"/>
    <brk id="94" max="4" man="1"/>
    <brk id="115"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126"/>
  <sheetViews>
    <sheetView showGridLines="0" view="pageBreakPreview" topLeftCell="A37" zoomScale="75" zoomScaleNormal="55" zoomScaleSheetLayoutView="75" workbookViewId="0">
      <selection activeCell="AA47" sqref="AA47"/>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322</v>
      </c>
      <c r="D1" s="5"/>
      <c r="E1" s="5"/>
      <c r="F1" s="5"/>
      <c r="G1" s="5"/>
      <c r="H1" s="5"/>
      <c r="I1" s="5"/>
      <c r="J1" s="5"/>
      <c r="M1" s="7" t="s">
        <v>0</v>
      </c>
      <c r="P1" s="5"/>
      <c r="Q1" s="5"/>
      <c r="R1" s="5"/>
      <c r="S1" s="5"/>
      <c r="T1" s="5"/>
      <c r="U1" s="5"/>
      <c r="V1" s="5"/>
      <c r="W1" s="5"/>
      <c r="AS1" s="9" t="s">
        <v>30</v>
      </c>
      <c r="AT1" s="910" t="s">
        <v>158</v>
      </c>
      <c r="AU1" s="911"/>
      <c r="AV1" s="911"/>
      <c r="AW1" s="911"/>
      <c r="AX1" s="911"/>
      <c r="AY1" s="911"/>
      <c r="AZ1" s="911"/>
      <c r="BA1" s="911"/>
      <c r="BB1" s="911"/>
      <c r="BC1" s="911"/>
      <c r="BD1" s="911"/>
      <c r="BE1" s="911"/>
      <c r="BF1" s="911"/>
      <c r="BG1" s="911"/>
      <c r="BH1" s="911"/>
      <c r="BI1" s="911"/>
      <c r="BJ1" s="9" t="s">
        <v>2</v>
      </c>
    </row>
    <row r="2" spans="2:67" s="8" customFormat="1" ht="20.25" customHeight="1">
      <c r="J2" s="7"/>
      <c r="M2" s="7"/>
      <c r="N2" s="7"/>
      <c r="P2" s="9"/>
      <c r="Q2" s="9"/>
      <c r="R2" s="9"/>
      <c r="S2" s="9"/>
      <c r="T2" s="9"/>
      <c r="U2" s="9"/>
      <c r="V2" s="9"/>
      <c r="W2" s="9"/>
      <c r="AB2" s="139" t="s">
        <v>27</v>
      </c>
      <c r="AC2" s="912">
        <v>3</v>
      </c>
      <c r="AD2" s="912"/>
      <c r="AE2" s="139" t="s">
        <v>28</v>
      </c>
      <c r="AF2" s="913">
        <f>IF(AC2=0,"",YEAR(DATE(2018+AC2,1,1)))</f>
        <v>2021</v>
      </c>
      <c r="AG2" s="913"/>
      <c r="AH2" s="140" t="s">
        <v>29</v>
      </c>
      <c r="AI2" s="140" t="s">
        <v>1</v>
      </c>
      <c r="AJ2" s="912">
        <v>4</v>
      </c>
      <c r="AK2" s="912"/>
      <c r="AL2" s="140" t="s">
        <v>24</v>
      </c>
      <c r="AS2" s="9" t="s">
        <v>31</v>
      </c>
      <c r="AT2" s="912" t="s">
        <v>202</v>
      </c>
      <c r="AU2" s="912"/>
      <c r="AV2" s="912"/>
      <c r="AW2" s="912"/>
      <c r="AX2" s="912"/>
      <c r="AY2" s="912"/>
      <c r="AZ2" s="912"/>
      <c r="BA2" s="912"/>
      <c r="BB2" s="912"/>
      <c r="BC2" s="912"/>
      <c r="BD2" s="912"/>
      <c r="BE2" s="912"/>
      <c r="BF2" s="912"/>
      <c r="BG2" s="912"/>
      <c r="BH2" s="912"/>
      <c r="BI2" s="912"/>
      <c r="BJ2" s="9" t="s">
        <v>2</v>
      </c>
      <c r="BK2" s="9"/>
      <c r="BL2" s="9"/>
      <c r="BM2" s="9"/>
    </row>
    <row r="3" spans="2:67" s="8" customFormat="1" ht="20.25" customHeight="1">
      <c r="J3" s="7"/>
      <c r="M3" s="7"/>
      <c r="O3" s="9"/>
      <c r="P3" s="9"/>
      <c r="Q3" s="9"/>
      <c r="R3" s="9"/>
      <c r="S3" s="9"/>
      <c r="T3" s="9"/>
      <c r="U3" s="9"/>
      <c r="AC3" s="15"/>
      <c r="AD3" s="15"/>
      <c r="AE3" s="16"/>
      <c r="AF3" s="17"/>
      <c r="AG3" s="16"/>
      <c r="BD3" s="18" t="s">
        <v>21</v>
      </c>
      <c r="BE3" s="914" t="s">
        <v>239</v>
      </c>
      <c r="BF3" s="915"/>
      <c r="BG3" s="915"/>
      <c r="BH3" s="916"/>
      <c r="BI3" s="9"/>
    </row>
    <row r="4" spans="2:67" s="8" customFormat="1" ht="20.25" customHeight="1">
      <c r="B4" s="32"/>
      <c r="C4" s="32"/>
      <c r="D4" s="32"/>
      <c r="E4" s="32"/>
      <c r="F4" s="32"/>
      <c r="G4" s="32"/>
      <c r="H4" s="32"/>
      <c r="I4" s="32"/>
      <c r="J4" s="164"/>
      <c r="K4" s="32"/>
      <c r="L4" s="32"/>
      <c r="M4" s="164"/>
      <c r="N4" s="32"/>
      <c r="O4" s="165"/>
      <c r="P4" s="165"/>
      <c r="Q4" s="165"/>
      <c r="R4" s="165"/>
      <c r="S4" s="165"/>
      <c r="T4" s="165"/>
      <c r="U4" s="165"/>
      <c r="V4" s="32"/>
      <c r="W4" s="32"/>
      <c r="X4" s="32"/>
      <c r="Y4" s="32"/>
      <c r="Z4" s="32"/>
      <c r="AA4" s="32"/>
      <c r="AB4" s="32"/>
      <c r="AC4" s="166"/>
      <c r="AD4" s="166"/>
      <c r="AE4" s="167"/>
      <c r="AF4" s="168"/>
      <c r="AG4" s="167"/>
      <c r="AH4" s="32"/>
      <c r="AI4" s="32"/>
      <c r="AJ4" s="32"/>
      <c r="AK4" s="32"/>
      <c r="AL4" s="32"/>
      <c r="AM4" s="32"/>
      <c r="AN4" s="32"/>
      <c r="AO4" s="32"/>
      <c r="AP4" s="32"/>
      <c r="AQ4" s="32"/>
      <c r="AR4" s="32"/>
      <c r="BD4" s="18" t="s">
        <v>241</v>
      </c>
      <c r="BE4" s="914" t="s">
        <v>240</v>
      </c>
      <c r="BF4" s="915"/>
      <c r="BG4" s="915"/>
      <c r="BH4" s="916"/>
      <c r="BI4" s="9"/>
    </row>
    <row r="5" spans="2:67" s="8" customFormat="1" ht="9" customHeight="1">
      <c r="B5" s="32"/>
      <c r="C5" s="32"/>
      <c r="D5" s="32"/>
      <c r="E5" s="32"/>
      <c r="F5" s="32"/>
      <c r="G5" s="32"/>
      <c r="H5" s="32"/>
      <c r="I5" s="32"/>
      <c r="J5" s="164"/>
      <c r="K5" s="32"/>
      <c r="L5" s="32"/>
      <c r="M5" s="164"/>
      <c r="N5" s="32"/>
      <c r="O5" s="165"/>
      <c r="P5" s="165"/>
      <c r="Q5" s="165"/>
      <c r="R5" s="165"/>
      <c r="S5" s="165"/>
      <c r="T5" s="165"/>
      <c r="U5" s="165"/>
      <c r="V5" s="32"/>
      <c r="W5" s="32"/>
      <c r="X5" s="32"/>
      <c r="Y5" s="32"/>
      <c r="Z5" s="32"/>
      <c r="AA5" s="32"/>
      <c r="AB5" s="32"/>
      <c r="AC5" s="169"/>
      <c r="AD5" s="169"/>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949">
        <v>40</v>
      </c>
      <c r="BB6" s="950"/>
      <c r="BC6" s="2" t="s">
        <v>22</v>
      </c>
      <c r="BD6" s="6"/>
      <c r="BE6" s="949">
        <v>160</v>
      </c>
      <c r="BF6" s="950"/>
      <c r="BG6" s="2" t="s">
        <v>23</v>
      </c>
      <c r="BH6" s="6"/>
      <c r="BI6" s="19"/>
    </row>
    <row r="7" spans="2:67" s="8" customFormat="1" ht="5.25" customHeight="1">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951">
        <f>DAY(EOMONTH(DATE(AF2,AJ2,1),0))</f>
        <v>30</v>
      </c>
      <c r="BF8" s="952"/>
      <c r="BG8" s="30" t="s">
        <v>25</v>
      </c>
      <c r="BH8" s="30"/>
      <c r="BI8" s="30"/>
      <c r="BJ8" s="32"/>
      <c r="BM8" s="9"/>
      <c r="BN8" s="9"/>
      <c r="BO8" s="9"/>
    </row>
    <row r="9" spans="2:67" s="8" customFormat="1" ht="5.25" customHeight="1">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09"/>
      <c r="AW10" s="30"/>
      <c r="AX10" s="210"/>
      <c r="AY10" s="210"/>
      <c r="AZ10" s="210"/>
      <c r="BA10" s="30"/>
      <c r="BB10" s="30"/>
      <c r="BC10" s="31" t="s">
        <v>271</v>
      </c>
      <c r="BD10" s="30"/>
      <c r="BE10" s="949"/>
      <c r="BF10" s="950"/>
      <c r="BG10" s="2" t="s">
        <v>272</v>
      </c>
      <c r="BH10" s="30"/>
      <c r="BI10" s="30"/>
      <c r="BJ10" s="32"/>
      <c r="BM10" s="9"/>
      <c r="BN10" s="9"/>
      <c r="BO10" s="9"/>
    </row>
    <row r="11" spans="2:67" ht="5.25" customHeight="1" thickBot="1">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c r="B12" s="953" t="s">
        <v>20</v>
      </c>
      <c r="C12" s="940" t="s">
        <v>284</v>
      </c>
      <c r="D12" s="919"/>
      <c r="E12" s="202"/>
      <c r="F12" s="199"/>
      <c r="G12" s="202"/>
      <c r="H12" s="199"/>
      <c r="I12" s="956" t="s">
        <v>285</v>
      </c>
      <c r="J12" s="957"/>
      <c r="K12" s="917" t="s">
        <v>286</v>
      </c>
      <c r="L12" s="918"/>
      <c r="M12" s="918"/>
      <c r="N12" s="919"/>
      <c r="O12" s="917" t="s">
        <v>287</v>
      </c>
      <c r="P12" s="918"/>
      <c r="Q12" s="918"/>
      <c r="R12" s="918"/>
      <c r="S12" s="919"/>
      <c r="T12" s="186"/>
      <c r="U12" s="186"/>
      <c r="V12" s="187"/>
      <c r="W12" s="926" t="s">
        <v>288</v>
      </c>
      <c r="X12" s="927"/>
      <c r="Y12" s="927"/>
      <c r="Z12" s="927"/>
      <c r="AA12" s="927"/>
      <c r="AB12" s="927"/>
      <c r="AC12" s="927"/>
      <c r="AD12" s="927"/>
      <c r="AE12" s="927"/>
      <c r="AF12" s="927"/>
      <c r="AG12" s="927"/>
      <c r="AH12" s="927"/>
      <c r="AI12" s="927"/>
      <c r="AJ12" s="927"/>
      <c r="AK12" s="927"/>
      <c r="AL12" s="927"/>
      <c r="AM12" s="927"/>
      <c r="AN12" s="927"/>
      <c r="AO12" s="927"/>
      <c r="AP12" s="927"/>
      <c r="AQ12" s="927"/>
      <c r="AR12" s="927"/>
      <c r="AS12" s="927"/>
      <c r="AT12" s="927"/>
      <c r="AU12" s="927"/>
      <c r="AV12" s="927"/>
      <c r="AW12" s="927"/>
      <c r="AX12" s="927"/>
      <c r="AY12" s="927"/>
      <c r="AZ12" s="927"/>
      <c r="BA12" s="927"/>
      <c r="BB12" s="928" t="str">
        <f>IF(BE3="４週","(10)1～4週目の勤務時間数合計","(10)1か月の勤務時間数　合計")</f>
        <v>(10)1～4週目の勤務時間数合計</v>
      </c>
      <c r="BC12" s="929"/>
      <c r="BD12" s="934" t="s">
        <v>289</v>
      </c>
      <c r="BE12" s="935"/>
      <c r="BF12" s="940" t="s">
        <v>290</v>
      </c>
      <c r="BG12" s="918"/>
      <c r="BH12" s="918"/>
      <c r="BI12" s="918"/>
      <c r="BJ12" s="941"/>
    </row>
    <row r="13" spans="2:67" ht="20.25" customHeight="1">
      <c r="B13" s="954"/>
      <c r="C13" s="942"/>
      <c r="D13" s="922"/>
      <c r="E13" s="203"/>
      <c r="F13" s="200"/>
      <c r="G13" s="203"/>
      <c r="H13" s="200"/>
      <c r="I13" s="958"/>
      <c r="J13" s="959"/>
      <c r="K13" s="920"/>
      <c r="L13" s="921"/>
      <c r="M13" s="921"/>
      <c r="N13" s="922"/>
      <c r="O13" s="920"/>
      <c r="P13" s="921"/>
      <c r="Q13" s="921"/>
      <c r="R13" s="921"/>
      <c r="S13" s="922"/>
      <c r="T13" s="188"/>
      <c r="U13" s="188"/>
      <c r="V13" s="189"/>
      <c r="W13" s="946" t="s">
        <v>11</v>
      </c>
      <c r="X13" s="946"/>
      <c r="Y13" s="946"/>
      <c r="Z13" s="946"/>
      <c r="AA13" s="946"/>
      <c r="AB13" s="946"/>
      <c r="AC13" s="947"/>
      <c r="AD13" s="948" t="s">
        <v>12</v>
      </c>
      <c r="AE13" s="946"/>
      <c r="AF13" s="946"/>
      <c r="AG13" s="946"/>
      <c r="AH13" s="946"/>
      <c r="AI13" s="946"/>
      <c r="AJ13" s="947"/>
      <c r="AK13" s="948" t="s">
        <v>13</v>
      </c>
      <c r="AL13" s="946"/>
      <c r="AM13" s="946"/>
      <c r="AN13" s="946"/>
      <c r="AO13" s="946"/>
      <c r="AP13" s="946"/>
      <c r="AQ13" s="947"/>
      <c r="AR13" s="948" t="s">
        <v>14</v>
      </c>
      <c r="AS13" s="946"/>
      <c r="AT13" s="946"/>
      <c r="AU13" s="946"/>
      <c r="AV13" s="946"/>
      <c r="AW13" s="946"/>
      <c r="AX13" s="947"/>
      <c r="AY13" s="948" t="s">
        <v>15</v>
      </c>
      <c r="AZ13" s="946"/>
      <c r="BA13" s="946"/>
      <c r="BB13" s="930"/>
      <c r="BC13" s="931"/>
      <c r="BD13" s="936"/>
      <c r="BE13" s="937"/>
      <c r="BF13" s="942"/>
      <c r="BG13" s="921"/>
      <c r="BH13" s="921"/>
      <c r="BI13" s="921"/>
      <c r="BJ13" s="943"/>
    </row>
    <row r="14" spans="2:67" ht="20.25" customHeight="1">
      <c r="B14" s="954"/>
      <c r="C14" s="942"/>
      <c r="D14" s="922"/>
      <c r="E14" s="203"/>
      <c r="F14" s="200"/>
      <c r="G14" s="203"/>
      <c r="H14" s="200"/>
      <c r="I14" s="958"/>
      <c r="J14" s="959"/>
      <c r="K14" s="920"/>
      <c r="L14" s="921"/>
      <c r="M14" s="921"/>
      <c r="N14" s="922"/>
      <c r="O14" s="920"/>
      <c r="P14" s="921"/>
      <c r="Q14" s="921"/>
      <c r="R14" s="921"/>
      <c r="S14" s="922"/>
      <c r="T14" s="188"/>
      <c r="U14" s="188"/>
      <c r="V14" s="189"/>
      <c r="W14" s="147">
        <v>1</v>
      </c>
      <c r="X14" s="148">
        <v>2</v>
      </c>
      <c r="Y14" s="148">
        <v>3</v>
      </c>
      <c r="Z14" s="148">
        <v>4</v>
      </c>
      <c r="AA14" s="148">
        <v>5</v>
      </c>
      <c r="AB14" s="148">
        <v>6</v>
      </c>
      <c r="AC14" s="149">
        <v>7</v>
      </c>
      <c r="AD14" s="150">
        <v>8</v>
      </c>
      <c r="AE14" s="148">
        <v>9</v>
      </c>
      <c r="AF14" s="148">
        <v>10</v>
      </c>
      <c r="AG14" s="148">
        <v>11</v>
      </c>
      <c r="AH14" s="148">
        <v>12</v>
      </c>
      <c r="AI14" s="148">
        <v>13</v>
      </c>
      <c r="AJ14" s="149">
        <v>14</v>
      </c>
      <c r="AK14" s="147">
        <v>15</v>
      </c>
      <c r="AL14" s="148">
        <v>16</v>
      </c>
      <c r="AM14" s="148">
        <v>17</v>
      </c>
      <c r="AN14" s="148">
        <v>18</v>
      </c>
      <c r="AO14" s="148">
        <v>19</v>
      </c>
      <c r="AP14" s="148">
        <v>20</v>
      </c>
      <c r="AQ14" s="149">
        <v>21</v>
      </c>
      <c r="AR14" s="150">
        <v>22</v>
      </c>
      <c r="AS14" s="148">
        <v>23</v>
      </c>
      <c r="AT14" s="148">
        <v>24</v>
      </c>
      <c r="AU14" s="148">
        <v>25</v>
      </c>
      <c r="AV14" s="148">
        <v>26</v>
      </c>
      <c r="AW14" s="148">
        <v>27</v>
      </c>
      <c r="AX14" s="149">
        <v>28</v>
      </c>
      <c r="AY14" s="151" t="str">
        <f>IF($BE$3="暦月",IF(DAY(DATE($AF$2,$AJ$2,29))=29,29,""),"")</f>
        <v/>
      </c>
      <c r="AZ14" s="206" t="str">
        <f>IF($BE$3="暦月",IF(DAY(DATE($AF$2,$AJ$2,30))=30,30,""),"")</f>
        <v/>
      </c>
      <c r="BA14" s="152" t="str">
        <f>IF($BE$3="暦月",IF(DAY(DATE($AF$2,$AJ$2,31))=31,31,""),"")</f>
        <v/>
      </c>
      <c r="BB14" s="930"/>
      <c r="BC14" s="931"/>
      <c r="BD14" s="936"/>
      <c r="BE14" s="937"/>
      <c r="BF14" s="942"/>
      <c r="BG14" s="921"/>
      <c r="BH14" s="921"/>
      <c r="BI14" s="921"/>
      <c r="BJ14" s="943"/>
    </row>
    <row r="15" spans="2:67" ht="20.25" hidden="1" customHeight="1">
      <c r="B15" s="954"/>
      <c r="C15" s="942"/>
      <c r="D15" s="922"/>
      <c r="E15" s="203"/>
      <c r="F15" s="200"/>
      <c r="G15" s="203"/>
      <c r="H15" s="200"/>
      <c r="I15" s="958"/>
      <c r="J15" s="959"/>
      <c r="K15" s="920"/>
      <c r="L15" s="921"/>
      <c r="M15" s="921"/>
      <c r="N15" s="922"/>
      <c r="O15" s="920"/>
      <c r="P15" s="921"/>
      <c r="Q15" s="921"/>
      <c r="R15" s="921"/>
      <c r="S15" s="922"/>
      <c r="T15" s="188"/>
      <c r="U15" s="188"/>
      <c r="V15" s="189"/>
      <c r="W15" s="147">
        <f>WEEKDAY(DATE($AF$2,$AJ$2,1))</f>
        <v>5</v>
      </c>
      <c r="X15" s="148">
        <f>WEEKDAY(DATE($AF$2,$AJ$2,2))</f>
        <v>6</v>
      </c>
      <c r="Y15" s="148">
        <f>WEEKDAY(DATE($AF$2,$AJ$2,3))</f>
        <v>7</v>
      </c>
      <c r="Z15" s="148">
        <f>WEEKDAY(DATE($AF$2,$AJ$2,4))</f>
        <v>1</v>
      </c>
      <c r="AA15" s="148">
        <f>WEEKDAY(DATE($AF$2,$AJ$2,5))</f>
        <v>2</v>
      </c>
      <c r="AB15" s="148">
        <f>WEEKDAY(DATE($AF$2,$AJ$2,6))</f>
        <v>3</v>
      </c>
      <c r="AC15" s="149">
        <f>WEEKDAY(DATE($AF$2,$AJ$2,7))</f>
        <v>4</v>
      </c>
      <c r="AD15" s="150">
        <f>WEEKDAY(DATE($AF$2,$AJ$2,8))</f>
        <v>5</v>
      </c>
      <c r="AE15" s="148">
        <f>WEEKDAY(DATE($AF$2,$AJ$2,9))</f>
        <v>6</v>
      </c>
      <c r="AF15" s="148">
        <f>WEEKDAY(DATE($AF$2,$AJ$2,10))</f>
        <v>7</v>
      </c>
      <c r="AG15" s="148">
        <f>WEEKDAY(DATE($AF$2,$AJ$2,11))</f>
        <v>1</v>
      </c>
      <c r="AH15" s="148">
        <f>WEEKDAY(DATE($AF$2,$AJ$2,12))</f>
        <v>2</v>
      </c>
      <c r="AI15" s="148">
        <f>WEEKDAY(DATE($AF$2,$AJ$2,13))</f>
        <v>3</v>
      </c>
      <c r="AJ15" s="149">
        <f>WEEKDAY(DATE($AF$2,$AJ$2,14))</f>
        <v>4</v>
      </c>
      <c r="AK15" s="150">
        <f>WEEKDAY(DATE($AF$2,$AJ$2,15))</f>
        <v>5</v>
      </c>
      <c r="AL15" s="148">
        <f>WEEKDAY(DATE($AF$2,$AJ$2,16))</f>
        <v>6</v>
      </c>
      <c r="AM15" s="148">
        <f>WEEKDAY(DATE($AF$2,$AJ$2,17))</f>
        <v>7</v>
      </c>
      <c r="AN15" s="148">
        <f>WEEKDAY(DATE($AF$2,$AJ$2,18))</f>
        <v>1</v>
      </c>
      <c r="AO15" s="148">
        <f>WEEKDAY(DATE($AF$2,$AJ$2,19))</f>
        <v>2</v>
      </c>
      <c r="AP15" s="148">
        <f>WEEKDAY(DATE($AF$2,$AJ$2,20))</f>
        <v>3</v>
      </c>
      <c r="AQ15" s="149">
        <f>WEEKDAY(DATE($AF$2,$AJ$2,21))</f>
        <v>4</v>
      </c>
      <c r="AR15" s="150">
        <f>WEEKDAY(DATE($AF$2,$AJ$2,22))</f>
        <v>5</v>
      </c>
      <c r="AS15" s="148">
        <f>WEEKDAY(DATE($AF$2,$AJ$2,23))</f>
        <v>6</v>
      </c>
      <c r="AT15" s="148">
        <f>WEEKDAY(DATE($AF$2,$AJ$2,24))</f>
        <v>7</v>
      </c>
      <c r="AU15" s="148">
        <f>WEEKDAY(DATE($AF$2,$AJ$2,25))</f>
        <v>1</v>
      </c>
      <c r="AV15" s="148">
        <f>WEEKDAY(DATE($AF$2,$AJ$2,26))</f>
        <v>2</v>
      </c>
      <c r="AW15" s="148">
        <f>WEEKDAY(DATE($AF$2,$AJ$2,27))</f>
        <v>3</v>
      </c>
      <c r="AX15" s="149">
        <f>WEEKDAY(DATE($AF$2,$AJ$2,28))</f>
        <v>4</v>
      </c>
      <c r="AY15" s="150">
        <f>IF(AY14=29,WEEKDAY(DATE($AF$2,$AJ$2,29)),0)</f>
        <v>0</v>
      </c>
      <c r="AZ15" s="148">
        <f>IF(AZ14=30,WEEKDAY(DATE($AF$2,$AJ$2,30)),0)</f>
        <v>0</v>
      </c>
      <c r="BA15" s="149">
        <f>IF(BA14=31,WEEKDAY(DATE($AF$2,$AJ$2,31)),0)</f>
        <v>0</v>
      </c>
      <c r="BB15" s="930"/>
      <c r="BC15" s="931"/>
      <c r="BD15" s="936"/>
      <c r="BE15" s="937"/>
      <c r="BF15" s="942"/>
      <c r="BG15" s="921"/>
      <c r="BH15" s="921"/>
      <c r="BI15" s="921"/>
      <c r="BJ15" s="943"/>
    </row>
    <row r="16" spans="2:67" ht="20.25" customHeight="1" thickBot="1">
      <c r="B16" s="955"/>
      <c r="C16" s="944"/>
      <c r="D16" s="925"/>
      <c r="E16" s="204"/>
      <c r="F16" s="201"/>
      <c r="G16" s="204"/>
      <c r="H16" s="201"/>
      <c r="I16" s="960"/>
      <c r="J16" s="961"/>
      <c r="K16" s="923"/>
      <c r="L16" s="924"/>
      <c r="M16" s="924"/>
      <c r="N16" s="925"/>
      <c r="O16" s="923"/>
      <c r="P16" s="924"/>
      <c r="Q16" s="924"/>
      <c r="R16" s="924"/>
      <c r="S16" s="925"/>
      <c r="T16" s="190"/>
      <c r="U16" s="190"/>
      <c r="V16" s="191"/>
      <c r="W16" s="153" t="str">
        <f>IF(W15=1,"日",IF(W15=2,"月",IF(W15=3,"火",IF(W15=4,"水",IF(W15=5,"木",IF(W15=6,"金","土"))))))</f>
        <v>木</v>
      </c>
      <c r="X16" s="154" t="str">
        <f t="shared" ref="X16:AX16" si="0">IF(X15=1,"日",IF(X15=2,"月",IF(X15=3,"火",IF(X15=4,"水",IF(X15=5,"木",IF(X15=6,"金","土"))))))</f>
        <v>金</v>
      </c>
      <c r="Y16" s="154" t="str">
        <f t="shared" si="0"/>
        <v>土</v>
      </c>
      <c r="Z16" s="154" t="str">
        <f t="shared" si="0"/>
        <v>日</v>
      </c>
      <c r="AA16" s="154" t="str">
        <f t="shared" si="0"/>
        <v>月</v>
      </c>
      <c r="AB16" s="154" t="str">
        <f t="shared" si="0"/>
        <v>火</v>
      </c>
      <c r="AC16" s="155" t="str">
        <f t="shared" si="0"/>
        <v>水</v>
      </c>
      <c r="AD16" s="156" t="str">
        <f>IF(AD15=1,"日",IF(AD15=2,"月",IF(AD15=3,"火",IF(AD15=4,"水",IF(AD15=5,"木",IF(AD15=6,"金","土"))))))</f>
        <v>木</v>
      </c>
      <c r="AE16" s="154" t="str">
        <f t="shared" si="0"/>
        <v>金</v>
      </c>
      <c r="AF16" s="154" t="str">
        <f t="shared" si="0"/>
        <v>土</v>
      </c>
      <c r="AG16" s="154" t="str">
        <f t="shared" si="0"/>
        <v>日</v>
      </c>
      <c r="AH16" s="154" t="str">
        <f t="shared" si="0"/>
        <v>月</v>
      </c>
      <c r="AI16" s="154" t="str">
        <f t="shared" si="0"/>
        <v>火</v>
      </c>
      <c r="AJ16" s="155" t="str">
        <f t="shared" si="0"/>
        <v>水</v>
      </c>
      <c r="AK16" s="156" t="str">
        <f>IF(AK15=1,"日",IF(AK15=2,"月",IF(AK15=3,"火",IF(AK15=4,"水",IF(AK15=5,"木",IF(AK15=6,"金","土"))))))</f>
        <v>木</v>
      </c>
      <c r="AL16" s="154" t="str">
        <f t="shared" si="0"/>
        <v>金</v>
      </c>
      <c r="AM16" s="154" t="str">
        <f t="shared" si="0"/>
        <v>土</v>
      </c>
      <c r="AN16" s="154" t="str">
        <f t="shared" si="0"/>
        <v>日</v>
      </c>
      <c r="AO16" s="154" t="str">
        <f t="shared" si="0"/>
        <v>月</v>
      </c>
      <c r="AP16" s="154" t="str">
        <f t="shared" si="0"/>
        <v>火</v>
      </c>
      <c r="AQ16" s="155" t="str">
        <f t="shared" si="0"/>
        <v>水</v>
      </c>
      <c r="AR16" s="156" t="str">
        <f>IF(AR15=1,"日",IF(AR15=2,"月",IF(AR15=3,"火",IF(AR15=4,"水",IF(AR15=5,"木",IF(AR15=6,"金","土"))))))</f>
        <v>木</v>
      </c>
      <c r="AS16" s="154" t="str">
        <f t="shared" si="0"/>
        <v>金</v>
      </c>
      <c r="AT16" s="154" t="str">
        <f t="shared" si="0"/>
        <v>土</v>
      </c>
      <c r="AU16" s="154" t="str">
        <f t="shared" si="0"/>
        <v>日</v>
      </c>
      <c r="AV16" s="154" t="str">
        <f t="shared" si="0"/>
        <v>月</v>
      </c>
      <c r="AW16" s="154" t="str">
        <f t="shared" si="0"/>
        <v>火</v>
      </c>
      <c r="AX16" s="155" t="str">
        <f t="shared" si="0"/>
        <v>水</v>
      </c>
      <c r="AY16" s="154" t="str">
        <f>IF(AY15=1,"日",IF(AY15=2,"月",IF(AY15=3,"火",IF(AY15=4,"水",IF(AY15=5,"木",IF(AY15=6,"金",IF(AY15=0,"","土")))))))</f>
        <v/>
      </c>
      <c r="AZ16" s="154" t="str">
        <f>IF(AZ15=1,"日",IF(AZ15=2,"月",IF(AZ15=3,"火",IF(AZ15=4,"水",IF(AZ15=5,"木",IF(AZ15=6,"金",IF(AZ15=0,"","土")))))))</f>
        <v/>
      </c>
      <c r="BA16" s="154" t="str">
        <f>IF(BA15=1,"日",IF(BA15=2,"月",IF(BA15=3,"火",IF(BA15=4,"水",IF(BA15=5,"木",IF(BA15=6,"金",IF(BA15=0,"","土")))))))</f>
        <v/>
      </c>
      <c r="BB16" s="932"/>
      <c r="BC16" s="933"/>
      <c r="BD16" s="938"/>
      <c r="BE16" s="939"/>
      <c r="BF16" s="944"/>
      <c r="BG16" s="924"/>
      <c r="BH16" s="924"/>
      <c r="BI16" s="924"/>
      <c r="BJ16" s="945"/>
    </row>
    <row r="17" spans="2:62" ht="20.25" customHeight="1">
      <c r="B17" s="978">
        <f>B15+1</f>
        <v>1</v>
      </c>
      <c r="C17" s="1002"/>
      <c r="D17" s="1003"/>
      <c r="E17" s="158"/>
      <c r="F17" s="159"/>
      <c r="G17" s="158"/>
      <c r="H17" s="159"/>
      <c r="I17" s="1004"/>
      <c r="J17" s="1005"/>
      <c r="K17" s="1006"/>
      <c r="L17" s="1007"/>
      <c r="M17" s="1007"/>
      <c r="N17" s="1003"/>
      <c r="O17" s="992"/>
      <c r="P17" s="993"/>
      <c r="Q17" s="993"/>
      <c r="R17" s="993"/>
      <c r="S17" s="994"/>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995"/>
      <c r="BC17" s="996"/>
      <c r="BD17" s="997"/>
      <c r="BE17" s="998"/>
      <c r="BF17" s="999"/>
      <c r="BG17" s="1000"/>
      <c r="BH17" s="1000"/>
      <c r="BI17" s="1000"/>
      <c r="BJ17" s="1001"/>
    </row>
    <row r="18" spans="2:62" ht="20.25" customHeight="1">
      <c r="B18" s="979"/>
      <c r="C18" s="982"/>
      <c r="D18" s="983"/>
      <c r="E18" s="160"/>
      <c r="F18" s="161">
        <f>C17</f>
        <v>0</v>
      </c>
      <c r="G18" s="160"/>
      <c r="H18" s="161">
        <f>I17</f>
        <v>0</v>
      </c>
      <c r="I18" s="986"/>
      <c r="J18" s="987"/>
      <c r="K18" s="990"/>
      <c r="L18" s="991"/>
      <c r="M18" s="991"/>
      <c r="N18" s="983"/>
      <c r="O18" s="962"/>
      <c r="P18" s="963"/>
      <c r="Q18" s="963"/>
      <c r="R18" s="963"/>
      <c r="S18" s="964"/>
      <c r="T18" s="112" t="s">
        <v>254</v>
      </c>
      <c r="U18" s="113"/>
      <c r="V18" s="114"/>
      <c r="W18" s="170" t="str">
        <f>IF(W17="","",VLOOKUP(W17,'シフト記号表（従来型・ユニット型共通）'!$C$6:$L$47,10,FALSE))</f>
        <v/>
      </c>
      <c r="X18" s="171" t="str">
        <f>IF(X17="","",VLOOKUP(X17,'シフト記号表（従来型・ユニット型共通）'!$C$6:$L$47,10,FALSE))</f>
        <v/>
      </c>
      <c r="Y18" s="171" t="str">
        <f>IF(Y17="","",VLOOKUP(Y17,'シフト記号表（従来型・ユニット型共通）'!$C$6:$L$47,10,FALSE))</f>
        <v/>
      </c>
      <c r="Z18" s="171" t="str">
        <f>IF(Z17="","",VLOOKUP(Z17,'シフト記号表（従来型・ユニット型共通）'!$C$6:$L$47,10,FALSE))</f>
        <v/>
      </c>
      <c r="AA18" s="171" t="str">
        <f>IF(AA17="","",VLOOKUP(AA17,'シフト記号表（従来型・ユニット型共通）'!$C$6:$L$47,10,FALSE))</f>
        <v/>
      </c>
      <c r="AB18" s="171" t="str">
        <f>IF(AB17="","",VLOOKUP(AB17,'シフト記号表（従来型・ユニット型共通）'!$C$6:$L$47,10,FALSE))</f>
        <v/>
      </c>
      <c r="AC18" s="172" t="str">
        <f>IF(AC17="","",VLOOKUP(AC17,'シフト記号表（従来型・ユニット型共通）'!$C$6:$L$47,10,FALSE))</f>
        <v/>
      </c>
      <c r="AD18" s="170" t="str">
        <f>IF(AD17="","",VLOOKUP(AD17,'シフト記号表（従来型・ユニット型共通）'!$C$6:$L$47,10,FALSE))</f>
        <v/>
      </c>
      <c r="AE18" s="171" t="str">
        <f>IF(AE17="","",VLOOKUP(AE17,'シフト記号表（従来型・ユニット型共通）'!$C$6:$L$47,10,FALSE))</f>
        <v/>
      </c>
      <c r="AF18" s="171" t="str">
        <f>IF(AF17="","",VLOOKUP(AF17,'シフト記号表（従来型・ユニット型共通）'!$C$6:$L$47,10,FALSE))</f>
        <v/>
      </c>
      <c r="AG18" s="171" t="str">
        <f>IF(AG17="","",VLOOKUP(AG17,'シフト記号表（従来型・ユニット型共通）'!$C$6:$L$47,10,FALSE))</f>
        <v/>
      </c>
      <c r="AH18" s="171" t="str">
        <f>IF(AH17="","",VLOOKUP(AH17,'シフト記号表（従来型・ユニット型共通）'!$C$6:$L$47,10,FALSE))</f>
        <v/>
      </c>
      <c r="AI18" s="171" t="str">
        <f>IF(AI17="","",VLOOKUP(AI17,'シフト記号表（従来型・ユニット型共通）'!$C$6:$L$47,10,FALSE))</f>
        <v/>
      </c>
      <c r="AJ18" s="172" t="str">
        <f>IF(AJ17="","",VLOOKUP(AJ17,'シフト記号表（従来型・ユニット型共通）'!$C$6:$L$47,10,FALSE))</f>
        <v/>
      </c>
      <c r="AK18" s="170" t="str">
        <f>IF(AK17="","",VLOOKUP(AK17,'シフト記号表（従来型・ユニット型共通）'!$C$6:$L$47,10,FALSE))</f>
        <v/>
      </c>
      <c r="AL18" s="171" t="str">
        <f>IF(AL17="","",VLOOKUP(AL17,'シフト記号表（従来型・ユニット型共通）'!$C$6:$L$47,10,FALSE))</f>
        <v/>
      </c>
      <c r="AM18" s="171" t="str">
        <f>IF(AM17="","",VLOOKUP(AM17,'シフト記号表（従来型・ユニット型共通）'!$C$6:$L$47,10,FALSE))</f>
        <v/>
      </c>
      <c r="AN18" s="171" t="str">
        <f>IF(AN17="","",VLOOKUP(AN17,'シフト記号表（従来型・ユニット型共通）'!$C$6:$L$47,10,FALSE))</f>
        <v/>
      </c>
      <c r="AO18" s="171" t="str">
        <f>IF(AO17="","",VLOOKUP(AO17,'シフト記号表（従来型・ユニット型共通）'!$C$6:$L$47,10,FALSE))</f>
        <v/>
      </c>
      <c r="AP18" s="171" t="str">
        <f>IF(AP17="","",VLOOKUP(AP17,'シフト記号表（従来型・ユニット型共通）'!$C$6:$L$47,10,FALSE))</f>
        <v/>
      </c>
      <c r="AQ18" s="172" t="str">
        <f>IF(AQ17="","",VLOOKUP(AQ17,'シフト記号表（従来型・ユニット型共通）'!$C$6:$L$47,10,FALSE))</f>
        <v/>
      </c>
      <c r="AR18" s="170" t="str">
        <f>IF(AR17="","",VLOOKUP(AR17,'シフト記号表（従来型・ユニット型共通）'!$C$6:$L$47,10,FALSE))</f>
        <v/>
      </c>
      <c r="AS18" s="171" t="str">
        <f>IF(AS17="","",VLOOKUP(AS17,'シフト記号表（従来型・ユニット型共通）'!$C$6:$L$47,10,FALSE))</f>
        <v/>
      </c>
      <c r="AT18" s="171" t="str">
        <f>IF(AT17="","",VLOOKUP(AT17,'シフト記号表（従来型・ユニット型共通）'!$C$6:$L$47,10,FALSE))</f>
        <v/>
      </c>
      <c r="AU18" s="171" t="str">
        <f>IF(AU17="","",VLOOKUP(AU17,'シフト記号表（従来型・ユニット型共通）'!$C$6:$L$47,10,FALSE))</f>
        <v/>
      </c>
      <c r="AV18" s="171" t="str">
        <f>IF(AV17="","",VLOOKUP(AV17,'シフト記号表（従来型・ユニット型共通）'!$C$6:$L$47,10,FALSE))</f>
        <v/>
      </c>
      <c r="AW18" s="171" t="str">
        <f>IF(AW17="","",VLOOKUP(AW17,'シフト記号表（従来型・ユニット型共通）'!$C$6:$L$47,10,FALSE))</f>
        <v/>
      </c>
      <c r="AX18" s="172" t="str">
        <f>IF(AX17="","",VLOOKUP(AX17,'シフト記号表（従来型・ユニット型共通）'!$C$6:$L$47,10,FALSE))</f>
        <v/>
      </c>
      <c r="AY18" s="170" t="str">
        <f>IF(AY17="","",VLOOKUP(AY17,'シフト記号表（従来型・ユニット型共通）'!$C$6:$L$47,10,FALSE))</f>
        <v/>
      </c>
      <c r="AZ18" s="171" t="str">
        <f>IF(AZ17="","",VLOOKUP(AZ17,'シフト記号表（従来型・ユニット型共通）'!$C$6:$L$47,10,FALSE))</f>
        <v/>
      </c>
      <c r="BA18" s="171" t="str">
        <f>IF(BA17="","",VLOOKUP(BA17,'シフト記号表（従来型・ユニット型共通）'!$C$6:$L$47,10,FALSE))</f>
        <v/>
      </c>
      <c r="BB18" s="975">
        <f>IF($BE$3="４週",SUM(W18:AX18),IF($BE$3="暦月",SUM(W18:BA18),""))</f>
        <v>0</v>
      </c>
      <c r="BC18" s="976"/>
      <c r="BD18" s="977">
        <f>IF($BE$3="４週",BB18/4,IF($BE$3="暦月",(BB18/($BE$8/7)),""))</f>
        <v>0</v>
      </c>
      <c r="BE18" s="976"/>
      <c r="BF18" s="972"/>
      <c r="BG18" s="973"/>
      <c r="BH18" s="973"/>
      <c r="BI18" s="973"/>
      <c r="BJ18" s="974"/>
    </row>
    <row r="19" spans="2:62" ht="20.25" customHeight="1">
      <c r="B19" s="978">
        <f>B17+1</f>
        <v>2</v>
      </c>
      <c r="C19" s="980"/>
      <c r="D19" s="981"/>
      <c r="E19" s="162"/>
      <c r="F19" s="163"/>
      <c r="G19" s="162"/>
      <c r="H19" s="163"/>
      <c r="I19" s="984"/>
      <c r="J19" s="985"/>
      <c r="K19" s="988"/>
      <c r="L19" s="989"/>
      <c r="M19" s="989"/>
      <c r="N19" s="981"/>
      <c r="O19" s="962"/>
      <c r="P19" s="963"/>
      <c r="Q19" s="963"/>
      <c r="R19" s="963"/>
      <c r="S19" s="964"/>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965"/>
      <c r="BC19" s="966"/>
      <c r="BD19" s="967"/>
      <c r="BE19" s="968"/>
      <c r="BF19" s="969"/>
      <c r="BG19" s="970"/>
      <c r="BH19" s="970"/>
      <c r="BI19" s="970"/>
      <c r="BJ19" s="971"/>
    </row>
    <row r="20" spans="2:62" ht="20.25" customHeight="1">
      <c r="B20" s="979"/>
      <c r="C20" s="982"/>
      <c r="D20" s="983"/>
      <c r="E20" s="160"/>
      <c r="F20" s="161">
        <f>C19</f>
        <v>0</v>
      </c>
      <c r="G20" s="160"/>
      <c r="H20" s="161">
        <f>I19</f>
        <v>0</v>
      </c>
      <c r="I20" s="986"/>
      <c r="J20" s="987"/>
      <c r="K20" s="990"/>
      <c r="L20" s="991"/>
      <c r="M20" s="991"/>
      <c r="N20" s="983"/>
      <c r="O20" s="962"/>
      <c r="P20" s="963"/>
      <c r="Q20" s="963"/>
      <c r="R20" s="963"/>
      <c r="S20" s="964"/>
      <c r="T20" s="112" t="s">
        <v>254</v>
      </c>
      <c r="U20" s="113"/>
      <c r="V20" s="114"/>
      <c r="W20" s="170" t="str">
        <f>IF(W19="","",VLOOKUP(W19,'シフト記号表（従来型・ユニット型共通）'!$C$6:$L$47,10,FALSE))</f>
        <v/>
      </c>
      <c r="X20" s="171" t="str">
        <f>IF(X19="","",VLOOKUP(X19,'シフト記号表（従来型・ユニット型共通）'!$C$6:$L$47,10,FALSE))</f>
        <v/>
      </c>
      <c r="Y20" s="171" t="str">
        <f>IF(Y19="","",VLOOKUP(Y19,'シフト記号表（従来型・ユニット型共通）'!$C$6:$L$47,10,FALSE))</f>
        <v/>
      </c>
      <c r="Z20" s="171" t="str">
        <f>IF(Z19="","",VLOOKUP(Z19,'シフト記号表（従来型・ユニット型共通）'!$C$6:$L$47,10,FALSE))</f>
        <v/>
      </c>
      <c r="AA20" s="171" t="str">
        <f>IF(AA19="","",VLOOKUP(AA19,'シフト記号表（従来型・ユニット型共通）'!$C$6:$L$47,10,FALSE))</f>
        <v/>
      </c>
      <c r="AB20" s="171" t="str">
        <f>IF(AB19="","",VLOOKUP(AB19,'シフト記号表（従来型・ユニット型共通）'!$C$6:$L$47,10,FALSE))</f>
        <v/>
      </c>
      <c r="AC20" s="172" t="str">
        <f>IF(AC19="","",VLOOKUP(AC19,'シフト記号表（従来型・ユニット型共通）'!$C$6:$L$47,10,FALSE))</f>
        <v/>
      </c>
      <c r="AD20" s="170" t="str">
        <f>IF(AD19="","",VLOOKUP(AD19,'シフト記号表（従来型・ユニット型共通）'!$C$6:$L$47,10,FALSE))</f>
        <v/>
      </c>
      <c r="AE20" s="171" t="str">
        <f>IF(AE19="","",VLOOKUP(AE19,'シフト記号表（従来型・ユニット型共通）'!$C$6:$L$47,10,FALSE))</f>
        <v/>
      </c>
      <c r="AF20" s="171" t="str">
        <f>IF(AF19="","",VLOOKUP(AF19,'シフト記号表（従来型・ユニット型共通）'!$C$6:$L$47,10,FALSE))</f>
        <v/>
      </c>
      <c r="AG20" s="171" t="str">
        <f>IF(AG19="","",VLOOKUP(AG19,'シフト記号表（従来型・ユニット型共通）'!$C$6:$L$47,10,FALSE))</f>
        <v/>
      </c>
      <c r="AH20" s="171" t="str">
        <f>IF(AH19="","",VLOOKUP(AH19,'シフト記号表（従来型・ユニット型共通）'!$C$6:$L$47,10,FALSE))</f>
        <v/>
      </c>
      <c r="AI20" s="171" t="str">
        <f>IF(AI19="","",VLOOKUP(AI19,'シフト記号表（従来型・ユニット型共通）'!$C$6:$L$47,10,FALSE))</f>
        <v/>
      </c>
      <c r="AJ20" s="172" t="str">
        <f>IF(AJ19="","",VLOOKUP(AJ19,'シフト記号表（従来型・ユニット型共通）'!$C$6:$L$47,10,FALSE))</f>
        <v/>
      </c>
      <c r="AK20" s="170" t="str">
        <f>IF(AK19="","",VLOOKUP(AK19,'シフト記号表（従来型・ユニット型共通）'!$C$6:$L$47,10,FALSE))</f>
        <v/>
      </c>
      <c r="AL20" s="171" t="str">
        <f>IF(AL19="","",VLOOKUP(AL19,'シフト記号表（従来型・ユニット型共通）'!$C$6:$L$47,10,FALSE))</f>
        <v/>
      </c>
      <c r="AM20" s="171" t="str">
        <f>IF(AM19="","",VLOOKUP(AM19,'シフト記号表（従来型・ユニット型共通）'!$C$6:$L$47,10,FALSE))</f>
        <v/>
      </c>
      <c r="AN20" s="171" t="str">
        <f>IF(AN19="","",VLOOKUP(AN19,'シフト記号表（従来型・ユニット型共通）'!$C$6:$L$47,10,FALSE))</f>
        <v/>
      </c>
      <c r="AO20" s="171" t="str">
        <f>IF(AO19="","",VLOOKUP(AO19,'シフト記号表（従来型・ユニット型共通）'!$C$6:$L$47,10,FALSE))</f>
        <v/>
      </c>
      <c r="AP20" s="171" t="str">
        <f>IF(AP19="","",VLOOKUP(AP19,'シフト記号表（従来型・ユニット型共通）'!$C$6:$L$47,10,FALSE))</f>
        <v/>
      </c>
      <c r="AQ20" s="172" t="str">
        <f>IF(AQ19="","",VLOOKUP(AQ19,'シフト記号表（従来型・ユニット型共通）'!$C$6:$L$47,10,FALSE))</f>
        <v/>
      </c>
      <c r="AR20" s="170" t="str">
        <f>IF(AR19="","",VLOOKUP(AR19,'シフト記号表（従来型・ユニット型共通）'!$C$6:$L$47,10,FALSE))</f>
        <v/>
      </c>
      <c r="AS20" s="171" t="str">
        <f>IF(AS19="","",VLOOKUP(AS19,'シフト記号表（従来型・ユニット型共通）'!$C$6:$L$47,10,FALSE))</f>
        <v/>
      </c>
      <c r="AT20" s="171" t="str">
        <f>IF(AT19="","",VLOOKUP(AT19,'シフト記号表（従来型・ユニット型共通）'!$C$6:$L$47,10,FALSE))</f>
        <v/>
      </c>
      <c r="AU20" s="171" t="str">
        <f>IF(AU19="","",VLOOKUP(AU19,'シフト記号表（従来型・ユニット型共通）'!$C$6:$L$47,10,FALSE))</f>
        <v/>
      </c>
      <c r="AV20" s="171" t="str">
        <f>IF(AV19="","",VLOOKUP(AV19,'シフト記号表（従来型・ユニット型共通）'!$C$6:$L$47,10,FALSE))</f>
        <v/>
      </c>
      <c r="AW20" s="171" t="str">
        <f>IF(AW19="","",VLOOKUP(AW19,'シフト記号表（従来型・ユニット型共通）'!$C$6:$L$47,10,FALSE))</f>
        <v/>
      </c>
      <c r="AX20" s="172" t="str">
        <f>IF(AX19="","",VLOOKUP(AX19,'シフト記号表（従来型・ユニット型共通）'!$C$6:$L$47,10,FALSE))</f>
        <v/>
      </c>
      <c r="AY20" s="170" t="str">
        <f>IF(AY19="","",VLOOKUP(AY19,'シフト記号表（従来型・ユニット型共通）'!$C$6:$L$47,10,FALSE))</f>
        <v/>
      </c>
      <c r="AZ20" s="171" t="str">
        <f>IF(AZ19="","",VLOOKUP(AZ19,'シフト記号表（従来型・ユニット型共通）'!$C$6:$L$47,10,FALSE))</f>
        <v/>
      </c>
      <c r="BA20" s="171" t="str">
        <f>IF(BA19="","",VLOOKUP(BA19,'シフト記号表（従来型・ユニット型共通）'!$C$6:$L$47,10,FALSE))</f>
        <v/>
      </c>
      <c r="BB20" s="975">
        <f>IF($BE$3="４週",SUM(W20:AX20),IF($BE$3="暦月",SUM(W20:BA20),""))</f>
        <v>0</v>
      </c>
      <c r="BC20" s="976"/>
      <c r="BD20" s="977">
        <f>IF($BE$3="４週",BB20/4,IF($BE$3="暦月",(BB20/($BE$8/7)),""))</f>
        <v>0</v>
      </c>
      <c r="BE20" s="976"/>
      <c r="BF20" s="972"/>
      <c r="BG20" s="973"/>
      <c r="BH20" s="973"/>
      <c r="BI20" s="973"/>
      <c r="BJ20" s="974"/>
    </row>
    <row r="21" spans="2:62" ht="20.25" customHeight="1">
      <c r="B21" s="978">
        <f>B19+1</f>
        <v>3</v>
      </c>
      <c r="C21" s="980"/>
      <c r="D21" s="981"/>
      <c r="E21" s="160"/>
      <c r="F21" s="161"/>
      <c r="G21" s="160"/>
      <c r="H21" s="161"/>
      <c r="I21" s="984"/>
      <c r="J21" s="985"/>
      <c r="K21" s="988"/>
      <c r="L21" s="989"/>
      <c r="M21" s="989"/>
      <c r="N21" s="981"/>
      <c r="O21" s="962"/>
      <c r="P21" s="963"/>
      <c r="Q21" s="963"/>
      <c r="R21" s="963"/>
      <c r="S21" s="964"/>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965"/>
      <c r="BC21" s="966"/>
      <c r="BD21" s="967"/>
      <c r="BE21" s="968"/>
      <c r="BF21" s="969"/>
      <c r="BG21" s="970"/>
      <c r="BH21" s="970"/>
      <c r="BI21" s="970"/>
      <c r="BJ21" s="971"/>
    </row>
    <row r="22" spans="2:62" ht="20.25" customHeight="1">
      <c r="B22" s="979"/>
      <c r="C22" s="982"/>
      <c r="D22" s="983"/>
      <c r="E22" s="160"/>
      <c r="F22" s="161">
        <f>C21</f>
        <v>0</v>
      </c>
      <c r="G22" s="160"/>
      <c r="H22" s="161">
        <f>I21</f>
        <v>0</v>
      </c>
      <c r="I22" s="986"/>
      <c r="J22" s="987"/>
      <c r="K22" s="990"/>
      <c r="L22" s="991"/>
      <c r="M22" s="991"/>
      <c r="N22" s="983"/>
      <c r="O22" s="962"/>
      <c r="P22" s="963"/>
      <c r="Q22" s="963"/>
      <c r="R22" s="963"/>
      <c r="S22" s="964"/>
      <c r="T22" s="112" t="s">
        <v>254</v>
      </c>
      <c r="U22" s="113"/>
      <c r="V22" s="114"/>
      <c r="W22" s="170" t="str">
        <f>IF(W21="","",VLOOKUP(W21,'シフト記号表（従来型・ユニット型共通）'!$C$6:$L$47,10,FALSE))</f>
        <v/>
      </c>
      <c r="X22" s="171" t="str">
        <f>IF(X21="","",VLOOKUP(X21,'シフト記号表（従来型・ユニット型共通）'!$C$6:$L$47,10,FALSE))</f>
        <v/>
      </c>
      <c r="Y22" s="171" t="str">
        <f>IF(Y21="","",VLOOKUP(Y21,'シフト記号表（従来型・ユニット型共通）'!$C$6:$L$47,10,FALSE))</f>
        <v/>
      </c>
      <c r="Z22" s="171" t="str">
        <f>IF(Z21="","",VLOOKUP(Z21,'シフト記号表（従来型・ユニット型共通）'!$C$6:$L$47,10,FALSE))</f>
        <v/>
      </c>
      <c r="AA22" s="171" t="str">
        <f>IF(AA21="","",VLOOKUP(AA21,'シフト記号表（従来型・ユニット型共通）'!$C$6:$L$47,10,FALSE))</f>
        <v/>
      </c>
      <c r="AB22" s="171" t="str">
        <f>IF(AB21="","",VLOOKUP(AB21,'シフト記号表（従来型・ユニット型共通）'!$C$6:$L$47,10,FALSE))</f>
        <v/>
      </c>
      <c r="AC22" s="172" t="str">
        <f>IF(AC21="","",VLOOKUP(AC21,'シフト記号表（従来型・ユニット型共通）'!$C$6:$L$47,10,FALSE))</f>
        <v/>
      </c>
      <c r="AD22" s="170" t="str">
        <f>IF(AD21="","",VLOOKUP(AD21,'シフト記号表（従来型・ユニット型共通）'!$C$6:$L$47,10,FALSE))</f>
        <v/>
      </c>
      <c r="AE22" s="171" t="str">
        <f>IF(AE21="","",VLOOKUP(AE21,'シフト記号表（従来型・ユニット型共通）'!$C$6:$L$47,10,FALSE))</f>
        <v/>
      </c>
      <c r="AF22" s="171" t="str">
        <f>IF(AF21="","",VLOOKUP(AF21,'シフト記号表（従来型・ユニット型共通）'!$C$6:$L$47,10,FALSE))</f>
        <v/>
      </c>
      <c r="AG22" s="171" t="str">
        <f>IF(AG21="","",VLOOKUP(AG21,'シフト記号表（従来型・ユニット型共通）'!$C$6:$L$47,10,FALSE))</f>
        <v/>
      </c>
      <c r="AH22" s="171" t="str">
        <f>IF(AH21="","",VLOOKUP(AH21,'シフト記号表（従来型・ユニット型共通）'!$C$6:$L$47,10,FALSE))</f>
        <v/>
      </c>
      <c r="AI22" s="171" t="str">
        <f>IF(AI21="","",VLOOKUP(AI21,'シフト記号表（従来型・ユニット型共通）'!$C$6:$L$47,10,FALSE))</f>
        <v/>
      </c>
      <c r="AJ22" s="172" t="str">
        <f>IF(AJ21="","",VLOOKUP(AJ21,'シフト記号表（従来型・ユニット型共通）'!$C$6:$L$47,10,FALSE))</f>
        <v/>
      </c>
      <c r="AK22" s="170" t="str">
        <f>IF(AK21="","",VLOOKUP(AK21,'シフト記号表（従来型・ユニット型共通）'!$C$6:$L$47,10,FALSE))</f>
        <v/>
      </c>
      <c r="AL22" s="171" t="str">
        <f>IF(AL21="","",VLOOKUP(AL21,'シフト記号表（従来型・ユニット型共通）'!$C$6:$L$47,10,FALSE))</f>
        <v/>
      </c>
      <c r="AM22" s="171" t="str">
        <f>IF(AM21="","",VLOOKUP(AM21,'シフト記号表（従来型・ユニット型共通）'!$C$6:$L$47,10,FALSE))</f>
        <v/>
      </c>
      <c r="AN22" s="171" t="str">
        <f>IF(AN21="","",VLOOKUP(AN21,'シフト記号表（従来型・ユニット型共通）'!$C$6:$L$47,10,FALSE))</f>
        <v/>
      </c>
      <c r="AO22" s="171" t="str">
        <f>IF(AO21="","",VLOOKUP(AO21,'シフト記号表（従来型・ユニット型共通）'!$C$6:$L$47,10,FALSE))</f>
        <v/>
      </c>
      <c r="AP22" s="171" t="str">
        <f>IF(AP21="","",VLOOKUP(AP21,'シフト記号表（従来型・ユニット型共通）'!$C$6:$L$47,10,FALSE))</f>
        <v/>
      </c>
      <c r="AQ22" s="172" t="str">
        <f>IF(AQ21="","",VLOOKUP(AQ21,'シフト記号表（従来型・ユニット型共通）'!$C$6:$L$47,10,FALSE))</f>
        <v/>
      </c>
      <c r="AR22" s="170" t="str">
        <f>IF(AR21="","",VLOOKUP(AR21,'シフト記号表（従来型・ユニット型共通）'!$C$6:$L$47,10,FALSE))</f>
        <v/>
      </c>
      <c r="AS22" s="171" t="str">
        <f>IF(AS21="","",VLOOKUP(AS21,'シフト記号表（従来型・ユニット型共通）'!$C$6:$L$47,10,FALSE))</f>
        <v/>
      </c>
      <c r="AT22" s="171" t="str">
        <f>IF(AT21="","",VLOOKUP(AT21,'シフト記号表（従来型・ユニット型共通）'!$C$6:$L$47,10,FALSE))</f>
        <v/>
      </c>
      <c r="AU22" s="171" t="str">
        <f>IF(AU21="","",VLOOKUP(AU21,'シフト記号表（従来型・ユニット型共通）'!$C$6:$L$47,10,FALSE))</f>
        <v/>
      </c>
      <c r="AV22" s="171" t="str">
        <f>IF(AV21="","",VLOOKUP(AV21,'シフト記号表（従来型・ユニット型共通）'!$C$6:$L$47,10,FALSE))</f>
        <v/>
      </c>
      <c r="AW22" s="171" t="str">
        <f>IF(AW21="","",VLOOKUP(AW21,'シフト記号表（従来型・ユニット型共通）'!$C$6:$L$47,10,FALSE))</f>
        <v/>
      </c>
      <c r="AX22" s="172" t="str">
        <f>IF(AX21="","",VLOOKUP(AX21,'シフト記号表（従来型・ユニット型共通）'!$C$6:$L$47,10,FALSE))</f>
        <v/>
      </c>
      <c r="AY22" s="170" t="str">
        <f>IF(AY21="","",VLOOKUP(AY21,'シフト記号表（従来型・ユニット型共通）'!$C$6:$L$47,10,FALSE))</f>
        <v/>
      </c>
      <c r="AZ22" s="171" t="str">
        <f>IF(AZ21="","",VLOOKUP(AZ21,'シフト記号表（従来型・ユニット型共通）'!$C$6:$L$47,10,FALSE))</f>
        <v/>
      </c>
      <c r="BA22" s="171" t="str">
        <f>IF(BA21="","",VLOOKUP(BA21,'シフト記号表（従来型・ユニット型共通）'!$C$6:$L$47,10,FALSE))</f>
        <v/>
      </c>
      <c r="BB22" s="975">
        <f>IF($BE$3="４週",SUM(W22:AX22),IF($BE$3="暦月",SUM(W22:BA22),""))</f>
        <v>0</v>
      </c>
      <c r="BC22" s="976"/>
      <c r="BD22" s="977">
        <f>IF($BE$3="４週",BB22/4,IF($BE$3="暦月",(BB22/($BE$8/7)),""))</f>
        <v>0</v>
      </c>
      <c r="BE22" s="976"/>
      <c r="BF22" s="972"/>
      <c r="BG22" s="973"/>
      <c r="BH22" s="973"/>
      <c r="BI22" s="973"/>
      <c r="BJ22" s="974"/>
    </row>
    <row r="23" spans="2:62" ht="20.25" customHeight="1">
      <c r="B23" s="978">
        <f>B21+1</f>
        <v>4</v>
      </c>
      <c r="C23" s="980"/>
      <c r="D23" s="981"/>
      <c r="E23" s="160"/>
      <c r="F23" s="161"/>
      <c r="G23" s="160"/>
      <c r="H23" s="161"/>
      <c r="I23" s="984"/>
      <c r="J23" s="985"/>
      <c r="K23" s="988"/>
      <c r="L23" s="989"/>
      <c r="M23" s="989"/>
      <c r="N23" s="981"/>
      <c r="O23" s="962"/>
      <c r="P23" s="963"/>
      <c r="Q23" s="963"/>
      <c r="R23" s="963"/>
      <c r="S23" s="964"/>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965"/>
      <c r="BC23" s="966"/>
      <c r="BD23" s="967"/>
      <c r="BE23" s="968"/>
      <c r="BF23" s="969"/>
      <c r="BG23" s="970"/>
      <c r="BH23" s="970"/>
      <c r="BI23" s="970"/>
      <c r="BJ23" s="971"/>
    </row>
    <row r="24" spans="2:62" ht="20.25" customHeight="1">
      <c r="B24" s="979"/>
      <c r="C24" s="982"/>
      <c r="D24" s="983"/>
      <c r="E24" s="160"/>
      <c r="F24" s="161">
        <f>C23</f>
        <v>0</v>
      </c>
      <c r="G24" s="160"/>
      <c r="H24" s="161">
        <f>I23</f>
        <v>0</v>
      </c>
      <c r="I24" s="986"/>
      <c r="J24" s="987"/>
      <c r="K24" s="990"/>
      <c r="L24" s="991"/>
      <c r="M24" s="991"/>
      <c r="N24" s="983"/>
      <c r="O24" s="962"/>
      <c r="P24" s="963"/>
      <c r="Q24" s="963"/>
      <c r="R24" s="963"/>
      <c r="S24" s="964"/>
      <c r="T24" s="112" t="s">
        <v>254</v>
      </c>
      <c r="U24" s="113"/>
      <c r="V24" s="114"/>
      <c r="W24" s="170" t="str">
        <f>IF(W23="","",VLOOKUP(W23,'シフト記号表（従来型・ユニット型共通）'!$C$6:$L$47,10,FALSE))</f>
        <v/>
      </c>
      <c r="X24" s="171" t="str">
        <f>IF(X23="","",VLOOKUP(X23,'シフト記号表（従来型・ユニット型共通）'!$C$6:$L$47,10,FALSE))</f>
        <v/>
      </c>
      <c r="Y24" s="171" t="str">
        <f>IF(Y23="","",VLOOKUP(Y23,'シフト記号表（従来型・ユニット型共通）'!$C$6:$L$47,10,FALSE))</f>
        <v/>
      </c>
      <c r="Z24" s="171" t="str">
        <f>IF(Z23="","",VLOOKUP(Z23,'シフト記号表（従来型・ユニット型共通）'!$C$6:$L$47,10,FALSE))</f>
        <v/>
      </c>
      <c r="AA24" s="171" t="str">
        <f>IF(AA23="","",VLOOKUP(AA23,'シフト記号表（従来型・ユニット型共通）'!$C$6:$L$47,10,FALSE))</f>
        <v/>
      </c>
      <c r="AB24" s="171" t="str">
        <f>IF(AB23="","",VLOOKUP(AB23,'シフト記号表（従来型・ユニット型共通）'!$C$6:$L$47,10,FALSE))</f>
        <v/>
      </c>
      <c r="AC24" s="172" t="str">
        <f>IF(AC23="","",VLOOKUP(AC23,'シフト記号表（従来型・ユニット型共通）'!$C$6:$L$47,10,FALSE))</f>
        <v/>
      </c>
      <c r="AD24" s="170" t="str">
        <f>IF(AD23="","",VLOOKUP(AD23,'シフト記号表（従来型・ユニット型共通）'!$C$6:$L$47,10,FALSE))</f>
        <v/>
      </c>
      <c r="AE24" s="171" t="str">
        <f>IF(AE23="","",VLOOKUP(AE23,'シフト記号表（従来型・ユニット型共通）'!$C$6:$L$47,10,FALSE))</f>
        <v/>
      </c>
      <c r="AF24" s="171" t="str">
        <f>IF(AF23="","",VLOOKUP(AF23,'シフト記号表（従来型・ユニット型共通）'!$C$6:$L$47,10,FALSE))</f>
        <v/>
      </c>
      <c r="AG24" s="171" t="str">
        <f>IF(AG23="","",VLOOKUP(AG23,'シフト記号表（従来型・ユニット型共通）'!$C$6:$L$47,10,FALSE))</f>
        <v/>
      </c>
      <c r="AH24" s="171" t="str">
        <f>IF(AH23="","",VLOOKUP(AH23,'シフト記号表（従来型・ユニット型共通）'!$C$6:$L$47,10,FALSE))</f>
        <v/>
      </c>
      <c r="AI24" s="171" t="str">
        <f>IF(AI23="","",VLOOKUP(AI23,'シフト記号表（従来型・ユニット型共通）'!$C$6:$L$47,10,FALSE))</f>
        <v/>
      </c>
      <c r="AJ24" s="172" t="str">
        <f>IF(AJ23="","",VLOOKUP(AJ23,'シフト記号表（従来型・ユニット型共通）'!$C$6:$L$47,10,FALSE))</f>
        <v/>
      </c>
      <c r="AK24" s="170" t="str">
        <f>IF(AK23="","",VLOOKUP(AK23,'シフト記号表（従来型・ユニット型共通）'!$C$6:$L$47,10,FALSE))</f>
        <v/>
      </c>
      <c r="AL24" s="171" t="str">
        <f>IF(AL23="","",VLOOKUP(AL23,'シフト記号表（従来型・ユニット型共通）'!$C$6:$L$47,10,FALSE))</f>
        <v/>
      </c>
      <c r="AM24" s="171" t="str">
        <f>IF(AM23="","",VLOOKUP(AM23,'シフト記号表（従来型・ユニット型共通）'!$C$6:$L$47,10,FALSE))</f>
        <v/>
      </c>
      <c r="AN24" s="171" t="str">
        <f>IF(AN23="","",VLOOKUP(AN23,'シフト記号表（従来型・ユニット型共通）'!$C$6:$L$47,10,FALSE))</f>
        <v/>
      </c>
      <c r="AO24" s="171" t="str">
        <f>IF(AO23="","",VLOOKUP(AO23,'シフト記号表（従来型・ユニット型共通）'!$C$6:$L$47,10,FALSE))</f>
        <v/>
      </c>
      <c r="AP24" s="171" t="str">
        <f>IF(AP23="","",VLOOKUP(AP23,'シフト記号表（従来型・ユニット型共通）'!$C$6:$L$47,10,FALSE))</f>
        <v/>
      </c>
      <c r="AQ24" s="172" t="str">
        <f>IF(AQ23="","",VLOOKUP(AQ23,'シフト記号表（従来型・ユニット型共通）'!$C$6:$L$47,10,FALSE))</f>
        <v/>
      </c>
      <c r="AR24" s="170" t="str">
        <f>IF(AR23="","",VLOOKUP(AR23,'シフト記号表（従来型・ユニット型共通）'!$C$6:$L$47,10,FALSE))</f>
        <v/>
      </c>
      <c r="AS24" s="171" t="str">
        <f>IF(AS23="","",VLOOKUP(AS23,'シフト記号表（従来型・ユニット型共通）'!$C$6:$L$47,10,FALSE))</f>
        <v/>
      </c>
      <c r="AT24" s="171" t="str">
        <f>IF(AT23="","",VLOOKUP(AT23,'シフト記号表（従来型・ユニット型共通）'!$C$6:$L$47,10,FALSE))</f>
        <v/>
      </c>
      <c r="AU24" s="171" t="str">
        <f>IF(AU23="","",VLOOKUP(AU23,'シフト記号表（従来型・ユニット型共通）'!$C$6:$L$47,10,FALSE))</f>
        <v/>
      </c>
      <c r="AV24" s="171" t="str">
        <f>IF(AV23="","",VLOOKUP(AV23,'シフト記号表（従来型・ユニット型共通）'!$C$6:$L$47,10,FALSE))</f>
        <v/>
      </c>
      <c r="AW24" s="171" t="str">
        <f>IF(AW23="","",VLOOKUP(AW23,'シフト記号表（従来型・ユニット型共通）'!$C$6:$L$47,10,FALSE))</f>
        <v/>
      </c>
      <c r="AX24" s="172" t="str">
        <f>IF(AX23="","",VLOOKUP(AX23,'シフト記号表（従来型・ユニット型共通）'!$C$6:$L$47,10,FALSE))</f>
        <v/>
      </c>
      <c r="AY24" s="170" t="str">
        <f>IF(AY23="","",VLOOKUP(AY23,'シフト記号表（従来型・ユニット型共通）'!$C$6:$L$47,10,FALSE))</f>
        <v/>
      </c>
      <c r="AZ24" s="171" t="str">
        <f>IF(AZ23="","",VLOOKUP(AZ23,'シフト記号表（従来型・ユニット型共通）'!$C$6:$L$47,10,FALSE))</f>
        <v/>
      </c>
      <c r="BA24" s="171" t="str">
        <f>IF(BA23="","",VLOOKUP(BA23,'シフト記号表（従来型・ユニット型共通）'!$C$6:$L$47,10,FALSE))</f>
        <v/>
      </c>
      <c r="BB24" s="975">
        <f>IF($BE$3="４週",SUM(W24:AX24),IF($BE$3="暦月",SUM(W24:BA24),""))</f>
        <v>0</v>
      </c>
      <c r="BC24" s="976"/>
      <c r="BD24" s="977">
        <f>IF($BE$3="４週",BB24/4,IF($BE$3="暦月",(BB24/($BE$8/7)),""))</f>
        <v>0</v>
      </c>
      <c r="BE24" s="976"/>
      <c r="BF24" s="972"/>
      <c r="BG24" s="973"/>
      <c r="BH24" s="973"/>
      <c r="BI24" s="973"/>
      <c r="BJ24" s="974"/>
    </row>
    <row r="25" spans="2:62" ht="20.25" customHeight="1">
      <c r="B25" s="978">
        <f>B23+1</f>
        <v>5</v>
      </c>
      <c r="C25" s="980"/>
      <c r="D25" s="981"/>
      <c r="E25" s="160"/>
      <c r="F25" s="161"/>
      <c r="G25" s="160"/>
      <c r="H25" s="161"/>
      <c r="I25" s="984"/>
      <c r="J25" s="985"/>
      <c r="K25" s="988"/>
      <c r="L25" s="989"/>
      <c r="M25" s="989"/>
      <c r="N25" s="981"/>
      <c r="O25" s="962"/>
      <c r="P25" s="963"/>
      <c r="Q25" s="963"/>
      <c r="R25" s="963"/>
      <c r="S25" s="964"/>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965"/>
      <c r="BC25" s="966"/>
      <c r="BD25" s="967"/>
      <c r="BE25" s="968"/>
      <c r="BF25" s="969"/>
      <c r="BG25" s="970"/>
      <c r="BH25" s="970"/>
      <c r="BI25" s="970"/>
      <c r="BJ25" s="971"/>
    </row>
    <row r="26" spans="2:62" ht="20.25" customHeight="1">
      <c r="B26" s="979"/>
      <c r="C26" s="982"/>
      <c r="D26" s="983"/>
      <c r="E26" s="160"/>
      <c r="F26" s="161">
        <f>C25</f>
        <v>0</v>
      </c>
      <c r="G26" s="160"/>
      <c r="H26" s="161">
        <f>I25</f>
        <v>0</v>
      </c>
      <c r="I26" s="986"/>
      <c r="J26" s="987"/>
      <c r="K26" s="990"/>
      <c r="L26" s="991"/>
      <c r="M26" s="991"/>
      <c r="N26" s="983"/>
      <c r="O26" s="962"/>
      <c r="P26" s="963"/>
      <c r="Q26" s="963"/>
      <c r="R26" s="963"/>
      <c r="S26" s="964"/>
      <c r="T26" s="184" t="s">
        <v>254</v>
      </c>
      <c r="U26" s="120"/>
      <c r="V26" s="185"/>
      <c r="W26" s="170" t="str">
        <f>IF(W25="","",VLOOKUP(W25,'シフト記号表（従来型・ユニット型共通）'!$C$6:$L$47,10,FALSE))</f>
        <v/>
      </c>
      <c r="X26" s="171" t="str">
        <f>IF(X25="","",VLOOKUP(X25,'シフト記号表（従来型・ユニット型共通）'!$C$6:$L$47,10,FALSE))</f>
        <v/>
      </c>
      <c r="Y26" s="171" t="str">
        <f>IF(Y25="","",VLOOKUP(Y25,'シフト記号表（従来型・ユニット型共通）'!$C$6:$L$47,10,FALSE))</f>
        <v/>
      </c>
      <c r="Z26" s="171" t="str">
        <f>IF(Z25="","",VLOOKUP(Z25,'シフト記号表（従来型・ユニット型共通）'!$C$6:$L$47,10,FALSE))</f>
        <v/>
      </c>
      <c r="AA26" s="171" t="str">
        <f>IF(AA25="","",VLOOKUP(AA25,'シフト記号表（従来型・ユニット型共通）'!$C$6:$L$47,10,FALSE))</f>
        <v/>
      </c>
      <c r="AB26" s="171" t="str">
        <f>IF(AB25="","",VLOOKUP(AB25,'シフト記号表（従来型・ユニット型共通）'!$C$6:$L$47,10,FALSE))</f>
        <v/>
      </c>
      <c r="AC26" s="172" t="str">
        <f>IF(AC25="","",VLOOKUP(AC25,'シフト記号表（従来型・ユニット型共通）'!$C$6:$L$47,10,FALSE))</f>
        <v/>
      </c>
      <c r="AD26" s="170" t="str">
        <f>IF(AD25="","",VLOOKUP(AD25,'シフト記号表（従来型・ユニット型共通）'!$C$6:$L$47,10,FALSE))</f>
        <v/>
      </c>
      <c r="AE26" s="171" t="str">
        <f>IF(AE25="","",VLOOKUP(AE25,'シフト記号表（従来型・ユニット型共通）'!$C$6:$L$47,10,FALSE))</f>
        <v/>
      </c>
      <c r="AF26" s="171" t="str">
        <f>IF(AF25="","",VLOOKUP(AF25,'シフト記号表（従来型・ユニット型共通）'!$C$6:$L$47,10,FALSE))</f>
        <v/>
      </c>
      <c r="AG26" s="171" t="str">
        <f>IF(AG25="","",VLOOKUP(AG25,'シフト記号表（従来型・ユニット型共通）'!$C$6:$L$47,10,FALSE))</f>
        <v/>
      </c>
      <c r="AH26" s="171" t="str">
        <f>IF(AH25="","",VLOOKUP(AH25,'シフト記号表（従来型・ユニット型共通）'!$C$6:$L$47,10,FALSE))</f>
        <v/>
      </c>
      <c r="AI26" s="171" t="str">
        <f>IF(AI25="","",VLOOKUP(AI25,'シフト記号表（従来型・ユニット型共通）'!$C$6:$L$47,10,FALSE))</f>
        <v/>
      </c>
      <c r="AJ26" s="172" t="str">
        <f>IF(AJ25="","",VLOOKUP(AJ25,'シフト記号表（従来型・ユニット型共通）'!$C$6:$L$47,10,FALSE))</f>
        <v/>
      </c>
      <c r="AK26" s="170" t="str">
        <f>IF(AK25="","",VLOOKUP(AK25,'シフト記号表（従来型・ユニット型共通）'!$C$6:$L$47,10,FALSE))</f>
        <v/>
      </c>
      <c r="AL26" s="171" t="str">
        <f>IF(AL25="","",VLOOKUP(AL25,'シフト記号表（従来型・ユニット型共通）'!$C$6:$L$47,10,FALSE))</f>
        <v/>
      </c>
      <c r="AM26" s="171" t="str">
        <f>IF(AM25="","",VLOOKUP(AM25,'シフト記号表（従来型・ユニット型共通）'!$C$6:$L$47,10,FALSE))</f>
        <v/>
      </c>
      <c r="AN26" s="171" t="str">
        <f>IF(AN25="","",VLOOKUP(AN25,'シフト記号表（従来型・ユニット型共通）'!$C$6:$L$47,10,FALSE))</f>
        <v/>
      </c>
      <c r="AO26" s="171" t="str">
        <f>IF(AO25="","",VLOOKUP(AO25,'シフト記号表（従来型・ユニット型共通）'!$C$6:$L$47,10,FALSE))</f>
        <v/>
      </c>
      <c r="AP26" s="171" t="str">
        <f>IF(AP25="","",VLOOKUP(AP25,'シフト記号表（従来型・ユニット型共通）'!$C$6:$L$47,10,FALSE))</f>
        <v/>
      </c>
      <c r="AQ26" s="172" t="str">
        <f>IF(AQ25="","",VLOOKUP(AQ25,'シフト記号表（従来型・ユニット型共通）'!$C$6:$L$47,10,FALSE))</f>
        <v/>
      </c>
      <c r="AR26" s="170" t="str">
        <f>IF(AR25="","",VLOOKUP(AR25,'シフト記号表（従来型・ユニット型共通）'!$C$6:$L$47,10,FALSE))</f>
        <v/>
      </c>
      <c r="AS26" s="171" t="str">
        <f>IF(AS25="","",VLOOKUP(AS25,'シフト記号表（従来型・ユニット型共通）'!$C$6:$L$47,10,FALSE))</f>
        <v/>
      </c>
      <c r="AT26" s="171" t="str">
        <f>IF(AT25="","",VLOOKUP(AT25,'シフト記号表（従来型・ユニット型共通）'!$C$6:$L$47,10,FALSE))</f>
        <v/>
      </c>
      <c r="AU26" s="171" t="str">
        <f>IF(AU25="","",VLOOKUP(AU25,'シフト記号表（従来型・ユニット型共通）'!$C$6:$L$47,10,FALSE))</f>
        <v/>
      </c>
      <c r="AV26" s="171" t="str">
        <f>IF(AV25="","",VLOOKUP(AV25,'シフト記号表（従来型・ユニット型共通）'!$C$6:$L$47,10,FALSE))</f>
        <v/>
      </c>
      <c r="AW26" s="171" t="str">
        <f>IF(AW25="","",VLOOKUP(AW25,'シフト記号表（従来型・ユニット型共通）'!$C$6:$L$47,10,FALSE))</f>
        <v/>
      </c>
      <c r="AX26" s="172" t="str">
        <f>IF(AX25="","",VLOOKUP(AX25,'シフト記号表（従来型・ユニット型共通）'!$C$6:$L$47,10,FALSE))</f>
        <v/>
      </c>
      <c r="AY26" s="170" t="str">
        <f>IF(AY25="","",VLOOKUP(AY25,'シフト記号表（従来型・ユニット型共通）'!$C$6:$L$47,10,FALSE))</f>
        <v/>
      </c>
      <c r="AZ26" s="171" t="str">
        <f>IF(AZ25="","",VLOOKUP(AZ25,'シフト記号表（従来型・ユニット型共通）'!$C$6:$L$47,10,FALSE))</f>
        <v/>
      </c>
      <c r="BA26" s="171" t="str">
        <f>IF(BA25="","",VLOOKUP(BA25,'シフト記号表（従来型・ユニット型共通）'!$C$6:$L$47,10,FALSE))</f>
        <v/>
      </c>
      <c r="BB26" s="975">
        <f>IF($BE$3="４週",SUM(W26:AX26),IF($BE$3="暦月",SUM(W26:BA26),""))</f>
        <v>0</v>
      </c>
      <c r="BC26" s="976"/>
      <c r="BD26" s="977">
        <f>IF($BE$3="４週",BB26/4,IF($BE$3="暦月",(BB26/($BE$8/7)),""))</f>
        <v>0</v>
      </c>
      <c r="BE26" s="976"/>
      <c r="BF26" s="972"/>
      <c r="BG26" s="973"/>
      <c r="BH26" s="973"/>
      <c r="BI26" s="973"/>
      <c r="BJ26" s="974"/>
    </row>
    <row r="27" spans="2:62" ht="20.25" customHeight="1">
      <c r="B27" s="978">
        <f>B25+1</f>
        <v>6</v>
      </c>
      <c r="C27" s="980"/>
      <c r="D27" s="981"/>
      <c r="E27" s="160"/>
      <c r="F27" s="161"/>
      <c r="G27" s="160"/>
      <c r="H27" s="161"/>
      <c r="I27" s="984"/>
      <c r="J27" s="985"/>
      <c r="K27" s="988"/>
      <c r="L27" s="989"/>
      <c r="M27" s="989"/>
      <c r="N27" s="981"/>
      <c r="O27" s="962"/>
      <c r="P27" s="963"/>
      <c r="Q27" s="963"/>
      <c r="R27" s="963"/>
      <c r="S27" s="964"/>
      <c r="T27" s="183"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965"/>
      <c r="BC27" s="966"/>
      <c r="BD27" s="967"/>
      <c r="BE27" s="968"/>
      <c r="BF27" s="969"/>
      <c r="BG27" s="970"/>
      <c r="BH27" s="970"/>
      <c r="BI27" s="970"/>
      <c r="BJ27" s="971"/>
    </row>
    <row r="28" spans="2:62" ht="20.25" customHeight="1">
      <c r="B28" s="979"/>
      <c r="C28" s="982"/>
      <c r="D28" s="983"/>
      <c r="E28" s="160"/>
      <c r="F28" s="161">
        <f>C27</f>
        <v>0</v>
      </c>
      <c r="G28" s="160"/>
      <c r="H28" s="161">
        <f>I27</f>
        <v>0</v>
      </c>
      <c r="I28" s="986"/>
      <c r="J28" s="987"/>
      <c r="K28" s="990"/>
      <c r="L28" s="991"/>
      <c r="M28" s="991"/>
      <c r="N28" s="983"/>
      <c r="O28" s="962"/>
      <c r="P28" s="963"/>
      <c r="Q28" s="963"/>
      <c r="R28" s="963"/>
      <c r="S28" s="964"/>
      <c r="T28" s="112" t="s">
        <v>254</v>
      </c>
      <c r="U28" s="113"/>
      <c r="V28" s="114"/>
      <c r="W28" s="170" t="str">
        <f>IF(W27="","",VLOOKUP(W27,'シフト記号表（従来型・ユニット型共通）'!$C$6:$L$47,10,FALSE))</f>
        <v/>
      </c>
      <c r="X28" s="171" t="str">
        <f>IF(X27="","",VLOOKUP(X27,'シフト記号表（従来型・ユニット型共通）'!$C$6:$L$47,10,FALSE))</f>
        <v/>
      </c>
      <c r="Y28" s="171" t="str">
        <f>IF(Y27="","",VLOOKUP(Y27,'シフト記号表（従来型・ユニット型共通）'!$C$6:$L$47,10,FALSE))</f>
        <v/>
      </c>
      <c r="Z28" s="171" t="str">
        <f>IF(Z27="","",VLOOKUP(Z27,'シフト記号表（従来型・ユニット型共通）'!$C$6:$L$47,10,FALSE))</f>
        <v/>
      </c>
      <c r="AA28" s="171" t="str">
        <f>IF(AA27="","",VLOOKUP(AA27,'シフト記号表（従来型・ユニット型共通）'!$C$6:$L$47,10,FALSE))</f>
        <v/>
      </c>
      <c r="AB28" s="171" t="str">
        <f>IF(AB27="","",VLOOKUP(AB27,'シフト記号表（従来型・ユニット型共通）'!$C$6:$L$47,10,FALSE))</f>
        <v/>
      </c>
      <c r="AC28" s="172" t="str">
        <f>IF(AC27="","",VLOOKUP(AC27,'シフト記号表（従来型・ユニット型共通）'!$C$6:$L$47,10,FALSE))</f>
        <v/>
      </c>
      <c r="AD28" s="170" t="str">
        <f>IF(AD27="","",VLOOKUP(AD27,'シフト記号表（従来型・ユニット型共通）'!$C$6:$L$47,10,FALSE))</f>
        <v/>
      </c>
      <c r="AE28" s="171" t="str">
        <f>IF(AE27="","",VLOOKUP(AE27,'シフト記号表（従来型・ユニット型共通）'!$C$6:$L$47,10,FALSE))</f>
        <v/>
      </c>
      <c r="AF28" s="171" t="str">
        <f>IF(AF27="","",VLOOKUP(AF27,'シフト記号表（従来型・ユニット型共通）'!$C$6:$L$47,10,FALSE))</f>
        <v/>
      </c>
      <c r="AG28" s="171" t="str">
        <f>IF(AG27="","",VLOOKUP(AG27,'シフト記号表（従来型・ユニット型共通）'!$C$6:$L$47,10,FALSE))</f>
        <v/>
      </c>
      <c r="AH28" s="171" t="str">
        <f>IF(AH27="","",VLOOKUP(AH27,'シフト記号表（従来型・ユニット型共通）'!$C$6:$L$47,10,FALSE))</f>
        <v/>
      </c>
      <c r="AI28" s="171" t="str">
        <f>IF(AI27="","",VLOOKUP(AI27,'シフト記号表（従来型・ユニット型共通）'!$C$6:$L$47,10,FALSE))</f>
        <v/>
      </c>
      <c r="AJ28" s="172" t="str">
        <f>IF(AJ27="","",VLOOKUP(AJ27,'シフト記号表（従来型・ユニット型共通）'!$C$6:$L$47,10,FALSE))</f>
        <v/>
      </c>
      <c r="AK28" s="170" t="str">
        <f>IF(AK27="","",VLOOKUP(AK27,'シフト記号表（従来型・ユニット型共通）'!$C$6:$L$47,10,FALSE))</f>
        <v/>
      </c>
      <c r="AL28" s="171" t="str">
        <f>IF(AL27="","",VLOOKUP(AL27,'シフト記号表（従来型・ユニット型共通）'!$C$6:$L$47,10,FALSE))</f>
        <v/>
      </c>
      <c r="AM28" s="171" t="str">
        <f>IF(AM27="","",VLOOKUP(AM27,'シフト記号表（従来型・ユニット型共通）'!$C$6:$L$47,10,FALSE))</f>
        <v/>
      </c>
      <c r="AN28" s="171" t="str">
        <f>IF(AN27="","",VLOOKUP(AN27,'シフト記号表（従来型・ユニット型共通）'!$C$6:$L$47,10,FALSE))</f>
        <v/>
      </c>
      <c r="AO28" s="171" t="str">
        <f>IF(AO27="","",VLOOKUP(AO27,'シフト記号表（従来型・ユニット型共通）'!$C$6:$L$47,10,FALSE))</f>
        <v/>
      </c>
      <c r="AP28" s="171" t="str">
        <f>IF(AP27="","",VLOOKUP(AP27,'シフト記号表（従来型・ユニット型共通）'!$C$6:$L$47,10,FALSE))</f>
        <v/>
      </c>
      <c r="AQ28" s="172" t="str">
        <f>IF(AQ27="","",VLOOKUP(AQ27,'シフト記号表（従来型・ユニット型共通）'!$C$6:$L$47,10,FALSE))</f>
        <v/>
      </c>
      <c r="AR28" s="170" t="str">
        <f>IF(AR27="","",VLOOKUP(AR27,'シフト記号表（従来型・ユニット型共通）'!$C$6:$L$47,10,FALSE))</f>
        <v/>
      </c>
      <c r="AS28" s="171" t="str">
        <f>IF(AS27="","",VLOOKUP(AS27,'シフト記号表（従来型・ユニット型共通）'!$C$6:$L$47,10,FALSE))</f>
        <v/>
      </c>
      <c r="AT28" s="171" t="str">
        <f>IF(AT27="","",VLOOKUP(AT27,'シフト記号表（従来型・ユニット型共通）'!$C$6:$L$47,10,FALSE))</f>
        <v/>
      </c>
      <c r="AU28" s="171" t="str">
        <f>IF(AU27="","",VLOOKUP(AU27,'シフト記号表（従来型・ユニット型共通）'!$C$6:$L$47,10,FALSE))</f>
        <v/>
      </c>
      <c r="AV28" s="171" t="str">
        <f>IF(AV27="","",VLOOKUP(AV27,'シフト記号表（従来型・ユニット型共通）'!$C$6:$L$47,10,FALSE))</f>
        <v/>
      </c>
      <c r="AW28" s="171" t="str">
        <f>IF(AW27="","",VLOOKUP(AW27,'シフト記号表（従来型・ユニット型共通）'!$C$6:$L$47,10,FALSE))</f>
        <v/>
      </c>
      <c r="AX28" s="172" t="str">
        <f>IF(AX27="","",VLOOKUP(AX27,'シフト記号表（従来型・ユニット型共通）'!$C$6:$L$47,10,FALSE))</f>
        <v/>
      </c>
      <c r="AY28" s="170" t="str">
        <f>IF(AY27="","",VLOOKUP(AY27,'シフト記号表（従来型・ユニット型共通）'!$C$6:$L$47,10,FALSE))</f>
        <v/>
      </c>
      <c r="AZ28" s="171" t="str">
        <f>IF(AZ27="","",VLOOKUP(AZ27,'シフト記号表（従来型・ユニット型共通）'!$C$6:$L$47,10,FALSE))</f>
        <v/>
      </c>
      <c r="BA28" s="171" t="str">
        <f>IF(BA27="","",VLOOKUP(BA27,'シフト記号表（従来型・ユニット型共通）'!$C$6:$L$47,10,FALSE))</f>
        <v/>
      </c>
      <c r="BB28" s="975">
        <f>IF($BE$3="４週",SUM(W28:AX28),IF($BE$3="暦月",SUM(W28:BA28),""))</f>
        <v>0</v>
      </c>
      <c r="BC28" s="976"/>
      <c r="BD28" s="977">
        <f>IF($BE$3="４週",BB28/4,IF($BE$3="暦月",(BB28/($BE$8/7)),""))</f>
        <v>0</v>
      </c>
      <c r="BE28" s="976"/>
      <c r="BF28" s="972"/>
      <c r="BG28" s="973"/>
      <c r="BH28" s="973"/>
      <c r="BI28" s="973"/>
      <c r="BJ28" s="974"/>
    </row>
    <row r="29" spans="2:62" ht="20.25" customHeight="1">
      <c r="B29" s="978">
        <f>B27+1</f>
        <v>7</v>
      </c>
      <c r="C29" s="980"/>
      <c r="D29" s="981"/>
      <c r="E29" s="160"/>
      <c r="F29" s="161"/>
      <c r="G29" s="160"/>
      <c r="H29" s="161"/>
      <c r="I29" s="984"/>
      <c r="J29" s="985"/>
      <c r="K29" s="988"/>
      <c r="L29" s="989"/>
      <c r="M29" s="989"/>
      <c r="N29" s="981"/>
      <c r="O29" s="962"/>
      <c r="P29" s="963"/>
      <c r="Q29" s="963"/>
      <c r="R29" s="963"/>
      <c r="S29" s="964"/>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965"/>
      <c r="BC29" s="966"/>
      <c r="BD29" s="967"/>
      <c r="BE29" s="968"/>
      <c r="BF29" s="969"/>
      <c r="BG29" s="970"/>
      <c r="BH29" s="970"/>
      <c r="BI29" s="970"/>
      <c r="BJ29" s="971"/>
    </row>
    <row r="30" spans="2:62" ht="20.25" customHeight="1">
      <c r="B30" s="979"/>
      <c r="C30" s="982"/>
      <c r="D30" s="983"/>
      <c r="E30" s="160"/>
      <c r="F30" s="161">
        <f>C29</f>
        <v>0</v>
      </c>
      <c r="G30" s="160"/>
      <c r="H30" s="161">
        <f>I29</f>
        <v>0</v>
      </c>
      <c r="I30" s="986"/>
      <c r="J30" s="987"/>
      <c r="K30" s="990"/>
      <c r="L30" s="991"/>
      <c r="M30" s="991"/>
      <c r="N30" s="983"/>
      <c r="O30" s="962"/>
      <c r="P30" s="963"/>
      <c r="Q30" s="963"/>
      <c r="R30" s="963"/>
      <c r="S30" s="964"/>
      <c r="T30" s="112" t="s">
        <v>254</v>
      </c>
      <c r="U30" s="113"/>
      <c r="V30" s="114"/>
      <c r="W30" s="170" t="str">
        <f>IF(W29="","",VLOOKUP(W29,'シフト記号表（従来型・ユニット型共通）'!$C$6:$L$47,10,FALSE))</f>
        <v/>
      </c>
      <c r="X30" s="171" t="str">
        <f>IF(X29="","",VLOOKUP(X29,'シフト記号表（従来型・ユニット型共通）'!$C$6:$L$47,10,FALSE))</f>
        <v/>
      </c>
      <c r="Y30" s="171" t="str">
        <f>IF(Y29="","",VLOOKUP(Y29,'シフト記号表（従来型・ユニット型共通）'!$C$6:$L$47,10,FALSE))</f>
        <v/>
      </c>
      <c r="Z30" s="171" t="str">
        <f>IF(Z29="","",VLOOKUP(Z29,'シフト記号表（従来型・ユニット型共通）'!$C$6:$L$47,10,FALSE))</f>
        <v/>
      </c>
      <c r="AA30" s="171" t="str">
        <f>IF(AA29="","",VLOOKUP(AA29,'シフト記号表（従来型・ユニット型共通）'!$C$6:$L$47,10,FALSE))</f>
        <v/>
      </c>
      <c r="AB30" s="171" t="str">
        <f>IF(AB29="","",VLOOKUP(AB29,'シフト記号表（従来型・ユニット型共通）'!$C$6:$L$47,10,FALSE))</f>
        <v/>
      </c>
      <c r="AC30" s="172" t="str">
        <f>IF(AC29="","",VLOOKUP(AC29,'シフト記号表（従来型・ユニット型共通）'!$C$6:$L$47,10,FALSE))</f>
        <v/>
      </c>
      <c r="AD30" s="170" t="str">
        <f>IF(AD29="","",VLOOKUP(AD29,'シフト記号表（従来型・ユニット型共通）'!$C$6:$L$47,10,FALSE))</f>
        <v/>
      </c>
      <c r="AE30" s="171" t="str">
        <f>IF(AE29="","",VLOOKUP(AE29,'シフト記号表（従来型・ユニット型共通）'!$C$6:$L$47,10,FALSE))</f>
        <v/>
      </c>
      <c r="AF30" s="171" t="str">
        <f>IF(AF29="","",VLOOKUP(AF29,'シフト記号表（従来型・ユニット型共通）'!$C$6:$L$47,10,FALSE))</f>
        <v/>
      </c>
      <c r="AG30" s="171" t="str">
        <f>IF(AG29="","",VLOOKUP(AG29,'シフト記号表（従来型・ユニット型共通）'!$C$6:$L$47,10,FALSE))</f>
        <v/>
      </c>
      <c r="AH30" s="171" t="str">
        <f>IF(AH29="","",VLOOKUP(AH29,'シフト記号表（従来型・ユニット型共通）'!$C$6:$L$47,10,FALSE))</f>
        <v/>
      </c>
      <c r="AI30" s="171" t="str">
        <f>IF(AI29="","",VLOOKUP(AI29,'シフト記号表（従来型・ユニット型共通）'!$C$6:$L$47,10,FALSE))</f>
        <v/>
      </c>
      <c r="AJ30" s="172" t="str">
        <f>IF(AJ29="","",VLOOKUP(AJ29,'シフト記号表（従来型・ユニット型共通）'!$C$6:$L$47,10,FALSE))</f>
        <v/>
      </c>
      <c r="AK30" s="170" t="str">
        <f>IF(AK29="","",VLOOKUP(AK29,'シフト記号表（従来型・ユニット型共通）'!$C$6:$L$47,10,FALSE))</f>
        <v/>
      </c>
      <c r="AL30" s="171" t="str">
        <f>IF(AL29="","",VLOOKUP(AL29,'シフト記号表（従来型・ユニット型共通）'!$C$6:$L$47,10,FALSE))</f>
        <v/>
      </c>
      <c r="AM30" s="171" t="str">
        <f>IF(AM29="","",VLOOKUP(AM29,'シフト記号表（従来型・ユニット型共通）'!$C$6:$L$47,10,FALSE))</f>
        <v/>
      </c>
      <c r="AN30" s="171" t="str">
        <f>IF(AN29="","",VLOOKUP(AN29,'シフト記号表（従来型・ユニット型共通）'!$C$6:$L$47,10,FALSE))</f>
        <v/>
      </c>
      <c r="AO30" s="171" t="str">
        <f>IF(AO29="","",VLOOKUP(AO29,'シフト記号表（従来型・ユニット型共通）'!$C$6:$L$47,10,FALSE))</f>
        <v/>
      </c>
      <c r="AP30" s="171" t="str">
        <f>IF(AP29="","",VLOOKUP(AP29,'シフト記号表（従来型・ユニット型共通）'!$C$6:$L$47,10,FALSE))</f>
        <v/>
      </c>
      <c r="AQ30" s="172" t="str">
        <f>IF(AQ29="","",VLOOKUP(AQ29,'シフト記号表（従来型・ユニット型共通）'!$C$6:$L$47,10,FALSE))</f>
        <v/>
      </c>
      <c r="AR30" s="170" t="str">
        <f>IF(AR29="","",VLOOKUP(AR29,'シフト記号表（従来型・ユニット型共通）'!$C$6:$L$47,10,FALSE))</f>
        <v/>
      </c>
      <c r="AS30" s="171" t="str">
        <f>IF(AS29="","",VLOOKUP(AS29,'シフト記号表（従来型・ユニット型共通）'!$C$6:$L$47,10,FALSE))</f>
        <v/>
      </c>
      <c r="AT30" s="171" t="str">
        <f>IF(AT29="","",VLOOKUP(AT29,'シフト記号表（従来型・ユニット型共通）'!$C$6:$L$47,10,FALSE))</f>
        <v/>
      </c>
      <c r="AU30" s="171" t="str">
        <f>IF(AU29="","",VLOOKUP(AU29,'シフト記号表（従来型・ユニット型共通）'!$C$6:$L$47,10,FALSE))</f>
        <v/>
      </c>
      <c r="AV30" s="171" t="str">
        <f>IF(AV29="","",VLOOKUP(AV29,'シフト記号表（従来型・ユニット型共通）'!$C$6:$L$47,10,FALSE))</f>
        <v/>
      </c>
      <c r="AW30" s="171" t="str">
        <f>IF(AW29="","",VLOOKUP(AW29,'シフト記号表（従来型・ユニット型共通）'!$C$6:$L$47,10,FALSE))</f>
        <v/>
      </c>
      <c r="AX30" s="172" t="str">
        <f>IF(AX29="","",VLOOKUP(AX29,'シフト記号表（従来型・ユニット型共通）'!$C$6:$L$47,10,FALSE))</f>
        <v/>
      </c>
      <c r="AY30" s="170" t="str">
        <f>IF(AY29="","",VLOOKUP(AY29,'シフト記号表（従来型・ユニット型共通）'!$C$6:$L$47,10,FALSE))</f>
        <v/>
      </c>
      <c r="AZ30" s="171" t="str">
        <f>IF(AZ29="","",VLOOKUP(AZ29,'シフト記号表（従来型・ユニット型共通）'!$C$6:$L$47,10,FALSE))</f>
        <v/>
      </c>
      <c r="BA30" s="171" t="str">
        <f>IF(BA29="","",VLOOKUP(BA29,'シフト記号表（従来型・ユニット型共通）'!$C$6:$L$47,10,FALSE))</f>
        <v/>
      </c>
      <c r="BB30" s="975">
        <f>IF($BE$3="４週",SUM(W30:AX30),IF($BE$3="暦月",SUM(W30:BA30),""))</f>
        <v>0</v>
      </c>
      <c r="BC30" s="976"/>
      <c r="BD30" s="977">
        <f>IF($BE$3="４週",BB30/4,IF($BE$3="暦月",(BB30/($BE$8/7)),""))</f>
        <v>0</v>
      </c>
      <c r="BE30" s="976"/>
      <c r="BF30" s="972"/>
      <c r="BG30" s="973"/>
      <c r="BH30" s="973"/>
      <c r="BI30" s="973"/>
      <c r="BJ30" s="974"/>
    </row>
    <row r="31" spans="2:62" ht="20.25" customHeight="1">
      <c r="B31" s="978">
        <f>B29+1</f>
        <v>8</v>
      </c>
      <c r="C31" s="980"/>
      <c r="D31" s="981"/>
      <c r="E31" s="160"/>
      <c r="F31" s="161"/>
      <c r="G31" s="160"/>
      <c r="H31" s="161"/>
      <c r="I31" s="984"/>
      <c r="J31" s="985"/>
      <c r="K31" s="988"/>
      <c r="L31" s="989"/>
      <c r="M31" s="989"/>
      <c r="N31" s="981"/>
      <c r="O31" s="962"/>
      <c r="P31" s="963"/>
      <c r="Q31" s="963"/>
      <c r="R31" s="963"/>
      <c r="S31" s="964"/>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965"/>
      <c r="BC31" s="966"/>
      <c r="BD31" s="967"/>
      <c r="BE31" s="968"/>
      <c r="BF31" s="969"/>
      <c r="BG31" s="970"/>
      <c r="BH31" s="970"/>
      <c r="BI31" s="970"/>
      <c r="BJ31" s="971"/>
    </row>
    <row r="32" spans="2:62" ht="20.25" customHeight="1">
      <c r="B32" s="979"/>
      <c r="C32" s="982"/>
      <c r="D32" s="983"/>
      <c r="E32" s="160"/>
      <c r="F32" s="161">
        <f>C31</f>
        <v>0</v>
      </c>
      <c r="G32" s="160"/>
      <c r="H32" s="161">
        <f>I31</f>
        <v>0</v>
      </c>
      <c r="I32" s="986"/>
      <c r="J32" s="987"/>
      <c r="K32" s="990"/>
      <c r="L32" s="991"/>
      <c r="M32" s="991"/>
      <c r="N32" s="983"/>
      <c r="O32" s="962"/>
      <c r="P32" s="963"/>
      <c r="Q32" s="963"/>
      <c r="R32" s="963"/>
      <c r="S32" s="964"/>
      <c r="T32" s="112" t="s">
        <v>254</v>
      </c>
      <c r="U32" s="113"/>
      <c r="V32" s="114"/>
      <c r="W32" s="170" t="str">
        <f>IF(W31="","",VLOOKUP(W31,'シフト記号表（従来型・ユニット型共通）'!$C$6:$L$47,10,FALSE))</f>
        <v/>
      </c>
      <c r="X32" s="171" t="str">
        <f>IF(X31="","",VLOOKUP(X31,'シフト記号表（従来型・ユニット型共通）'!$C$6:$L$47,10,FALSE))</f>
        <v/>
      </c>
      <c r="Y32" s="171" t="str">
        <f>IF(Y31="","",VLOOKUP(Y31,'シフト記号表（従来型・ユニット型共通）'!$C$6:$L$47,10,FALSE))</f>
        <v/>
      </c>
      <c r="Z32" s="171" t="str">
        <f>IF(Z31="","",VLOOKUP(Z31,'シフト記号表（従来型・ユニット型共通）'!$C$6:$L$47,10,FALSE))</f>
        <v/>
      </c>
      <c r="AA32" s="171" t="str">
        <f>IF(AA31="","",VLOOKUP(AA31,'シフト記号表（従来型・ユニット型共通）'!$C$6:$L$47,10,FALSE))</f>
        <v/>
      </c>
      <c r="AB32" s="171" t="str">
        <f>IF(AB31="","",VLOOKUP(AB31,'シフト記号表（従来型・ユニット型共通）'!$C$6:$L$47,10,FALSE))</f>
        <v/>
      </c>
      <c r="AC32" s="172" t="str">
        <f>IF(AC31="","",VLOOKUP(AC31,'シフト記号表（従来型・ユニット型共通）'!$C$6:$L$47,10,FALSE))</f>
        <v/>
      </c>
      <c r="AD32" s="170" t="str">
        <f>IF(AD31="","",VLOOKUP(AD31,'シフト記号表（従来型・ユニット型共通）'!$C$6:$L$47,10,FALSE))</f>
        <v/>
      </c>
      <c r="AE32" s="171" t="str">
        <f>IF(AE31="","",VLOOKUP(AE31,'シフト記号表（従来型・ユニット型共通）'!$C$6:$L$47,10,FALSE))</f>
        <v/>
      </c>
      <c r="AF32" s="171" t="str">
        <f>IF(AF31="","",VLOOKUP(AF31,'シフト記号表（従来型・ユニット型共通）'!$C$6:$L$47,10,FALSE))</f>
        <v/>
      </c>
      <c r="AG32" s="171" t="str">
        <f>IF(AG31="","",VLOOKUP(AG31,'シフト記号表（従来型・ユニット型共通）'!$C$6:$L$47,10,FALSE))</f>
        <v/>
      </c>
      <c r="AH32" s="171" t="str">
        <f>IF(AH31="","",VLOOKUP(AH31,'シフト記号表（従来型・ユニット型共通）'!$C$6:$L$47,10,FALSE))</f>
        <v/>
      </c>
      <c r="AI32" s="171" t="str">
        <f>IF(AI31="","",VLOOKUP(AI31,'シフト記号表（従来型・ユニット型共通）'!$C$6:$L$47,10,FALSE))</f>
        <v/>
      </c>
      <c r="AJ32" s="172" t="str">
        <f>IF(AJ31="","",VLOOKUP(AJ31,'シフト記号表（従来型・ユニット型共通）'!$C$6:$L$47,10,FALSE))</f>
        <v/>
      </c>
      <c r="AK32" s="170" t="str">
        <f>IF(AK31="","",VLOOKUP(AK31,'シフト記号表（従来型・ユニット型共通）'!$C$6:$L$47,10,FALSE))</f>
        <v/>
      </c>
      <c r="AL32" s="171" t="str">
        <f>IF(AL31="","",VLOOKUP(AL31,'シフト記号表（従来型・ユニット型共通）'!$C$6:$L$47,10,FALSE))</f>
        <v/>
      </c>
      <c r="AM32" s="171" t="str">
        <f>IF(AM31="","",VLOOKUP(AM31,'シフト記号表（従来型・ユニット型共通）'!$C$6:$L$47,10,FALSE))</f>
        <v/>
      </c>
      <c r="AN32" s="171" t="str">
        <f>IF(AN31="","",VLOOKUP(AN31,'シフト記号表（従来型・ユニット型共通）'!$C$6:$L$47,10,FALSE))</f>
        <v/>
      </c>
      <c r="AO32" s="171" t="str">
        <f>IF(AO31="","",VLOOKUP(AO31,'シフト記号表（従来型・ユニット型共通）'!$C$6:$L$47,10,FALSE))</f>
        <v/>
      </c>
      <c r="AP32" s="171" t="str">
        <f>IF(AP31="","",VLOOKUP(AP31,'シフト記号表（従来型・ユニット型共通）'!$C$6:$L$47,10,FALSE))</f>
        <v/>
      </c>
      <c r="AQ32" s="172" t="str">
        <f>IF(AQ31="","",VLOOKUP(AQ31,'シフト記号表（従来型・ユニット型共通）'!$C$6:$L$47,10,FALSE))</f>
        <v/>
      </c>
      <c r="AR32" s="170" t="str">
        <f>IF(AR31="","",VLOOKUP(AR31,'シフト記号表（従来型・ユニット型共通）'!$C$6:$L$47,10,FALSE))</f>
        <v/>
      </c>
      <c r="AS32" s="171" t="str">
        <f>IF(AS31="","",VLOOKUP(AS31,'シフト記号表（従来型・ユニット型共通）'!$C$6:$L$47,10,FALSE))</f>
        <v/>
      </c>
      <c r="AT32" s="171" t="str">
        <f>IF(AT31="","",VLOOKUP(AT31,'シフト記号表（従来型・ユニット型共通）'!$C$6:$L$47,10,FALSE))</f>
        <v/>
      </c>
      <c r="AU32" s="171" t="str">
        <f>IF(AU31="","",VLOOKUP(AU31,'シフト記号表（従来型・ユニット型共通）'!$C$6:$L$47,10,FALSE))</f>
        <v/>
      </c>
      <c r="AV32" s="171" t="str">
        <f>IF(AV31="","",VLOOKUP(AV31,'シフト記号表（従来型・ユニット型共通）'!$C$6:$L$47,10,FALSE))</f>
        <v/>
      </c>
      <c r="AW32" s="171" t="str">
        <f>IF(AW31="","",VLOOKUP(AW31,'シフト記号表（従来型・ユニット型共通）'!$C$6:$L$47,10,FALSE))</f>
        <v/>
      </c>
      <c r="AX32" s="172" t="str">
        <f>IF(AX31="","",VLOOKUP(AX31,'シフト記号表（従来型・ユニット型共通）'!$C$6:$L$47,10,FALSE))</f>
        <v/>
      </c>
      <c r="AY32" s="170" t="str">
        <f>IF(AY31="","",VLOOKUP(AY31,'シフト記号表（従来型・ユニット型共通）'!$C$6:$L$47,10,FALSE))</f>
        <v/>
      </c>
      <c r="AZ32" s="171" t="str">
        <f>IF(AZ31="","",VLOOKUP(AZ31,'シフト記号表（従来型・ユニット型共通）'!$C$6:$L$47,10,FALSE))</f>
        <v/>
      </c>
      <c r="BA32" s="171" t="str">
        <f>IF(BA31="","",VLOOKUP(BA31,'シフト記号表（従来型・ユニット型共通）'!$C$6:$L$47,10,FALSE))</f>
        <v/>
      </c>
      <c r="BB32" s="975">
        <f>IF($BE$3="４週",SUM(W32:AX32),IF($BE$3="暦月",SUM(W32:BA32),""))</f>
        <v>0</v>
      </c>
      <c r="BC32" s="976"/>
      <c r="BD32" s="977">
        <f>IF($BE$3="４週",BB32/4,IF($BE$3="暦月",(BB32/($BE$8/7)),""))</f>
        <v>0</v>
      </c>
      <c r="BE32" s="976"/>
      <c r="BF32" s="972"/>
      <c r="BG32" s="973"/>
      <c r="BH32" s="973"/>
      <c r="BI32" s="973"/>
      <c r="BJ32" s="974"/>
    </row>
    <row r="33" spans="2:62" ht="20.25" customHeight="1">
      <c r="B33" s="978">
        <f>B31+1</f>
        <v>9</v>
      </c>
      <c r="C33" s="980"/>
      <c r="D33" s="981"/>
      <c r="E33" s="160"/>
      <c r="F33" s="161"/>
      <c r="G33" s="160"/>
      <c r="H33" s="161"/>
      <c r="I33" s="984"/>
      <c r="J33" s="985"/>
      <c r="K33" s="988"/>
      <c r="L33" s="989"/>
      <c r="M33" s="989"/>
      <c r="N33" s="981"/>
      <c r="O33" s="962"/>
      <c r="P33" s="963"/>
      <c r="Q33" s="963"/>
      <c r="R33" s="963"/>
      <c r="S33" s="964"/>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965"/>
      <c r="BC33" s="966"/>
      <c r="BD33" s="967"/>
      <c r="BE33" s="968"/>
      <c r="BF33" s="969"/>
      <c r="BG33" s="970"/>
      <c r="BH33" s="970"/>
      <c r="BI33" s="970"/>
      <c r="BJ33" s="971"/>
    </row>
    <row r="34" spans="2:62" ht="20.25" customHeight="1">
      <c r="B34" s="979"/>
      <c r="C34" s="982"/>
      <c r="D34" s="983"/>
      <c r="E34" s="160"/>
      <c r="F34" s="161">
        <f>C33</f>
        <v>0</v>
      </c>
      <c r="G34" s="160"/>
      <c r="H34" s="161">
        <f>I33</f>
        <v>0</v>
      </c>
      <c r="I34" s="986"/>
      <c r="J34" s="987"/>
      <c r="K34" s="990"/>
      <c r="L34" s="991"/>
      <c r="M34" s="991"/>
      <c r="N34" s="983"/>
      <c r="O34" s="962"/>
      <c r="P34" s="963"/>
      <c r="Q34" s="963"/>
      <c r="R34" s="963"/>
      <c r="S34" s="964"/>
      <c r="T34" s="184" t="s">
        <v>254</v>
      </c>
      <c r="U34" s="120"/>
      <c r="V34" s="185"/>
      <c r="W34" s="170" t="str">
        <f>IF(W33="","",VLOOKUP(W33,'シフト記号表（従来型・ユニット型共通）'!$C$6:$L$47,10,FALSE))</f>
        <v/>
      </c>
      <c r="X34" s="171" t="str">
        <f>IF(X33="","",VLOOKUP(X33,'シフト記号表（従来型・ユニット型共通）'!$C$6:$L$47,10,FALSE))</f>
        <v/>
      </c>
      <c r="Y34" s="171" t="str">
        <f>IF(Y33="","",VLOOKUP(Y33,'シフト記号表（従来型・ユニット型共通）'!$C$6:$L$47,10,FALSE))</f>
        <v/>
      </c>
      <c r="Z34" s="171" t="str">
        <f>IF(Z33="","",VLOOKUP(Z33,'シフト記号表（従来型・ユニット型共通）'!$C$6:$L$47,10,FALSE))</f>
        <v/>
      </c>
      <c r="AA34" s="171" t="str">
        <f>IF(AA33="","",VLOOKUP(AA33,'シフト記号表（従来型・ユニット型共通）'!$C$6:$L$47,10,FALSE))</f>
        <v/>
      </c>
      <c r="AB34" s="171" t="str">
        <f>IF(AB33="","",VLOOKUP(AB33,'シフト記号表（従来型・ユニット型共通）'!$C$6:$L$47,10,FALSE))</f>
        <v/>
      </c>
      <c r="AC34" s="172" t="str">
        <f>IF(AC33="","",VLOOKUP(AC33,'シフト記号表（従来型・ユニット型共通）'!$C$6:$L$47,10,FALSE))</f>
        <v/>
      </c>
      <c r="AD34" s="170" t="str">
        <f>IF(AD33="","",VLOOKUP(AD33,'シフト記号表（従来型・ユニット型共通）'!$C$6:$L$47,10,FALSE))</f>
        <v/>
      </c>
      <c r="AE34" s="171" t="str">
        <f>IF(AE33="","",VLOOKUP(AE33,'シフト記号表（従来型・ユニット型共通）'!$C$6:$L$47,10,FALSE))</f>
        <v/>
      </c>
      <c r="AF34" s="171" t="str">
        <f>IF(AF33="","",VLOOKUP(AF33,'シフト記号表（従来型・ユニット型共通）'!$C$6:$L$47,10,FALSE))</f>
        <v/>
      </c>
      <c r="AG34" s="171" t="str">
        <f>IF(AG33="","",VLOOKUP(AG33,'シフト記号表（従来型・ユニット型共通）'!$C$6:$L$47,10,FALSE))</f>
        <v/>
      </c>
      <c r="AH34" s="171" t="str">
        <f>IF(AH33="","",VLOOKUP(AH33,'シフト記号表（従来型・ユニット型共通）'!$C$6:$L$47,10,FALSE))</f>
        <v/>
      </c>
      <c r="AI34" s="171" t="str">
        <f>IF(AI33="","",VLOOKUP(AI33,'シフト記号表（従来型・ユニット型共通）'!$C$6:$L$47,10,FALSE))</f>
        <v/>
      </c>
      <c r="AJ34" s="172" t="str">
        <f>IF(AJ33="","",VLOOKUP(AJ33,'シフト記号表（従来型・ユニット型共通）'!$C$6:$L$47,10,FALSE))</f>
        <v/>
      </c>
      <c r="AK34" s="170" t="str">
        <f>IF(AK33="","",VLOOKUP(AK33,'シフト記号表（従来型・ユニット型共通）'!$C$6:$L$47,10,FALSE))</f>
        <v/>
      </c>
      <c r="AL34" s="171" t="str">
        <f>IF(AL33="","",VLOOKUP(AL33,'シフト記号表（従来型・ユニット型共通）'!$C$6:$L$47,10,FALSE))</f>
        <v/>
      </c>
      <c r="AM34" s="171" t="str">
        <f>IF(AM33="","",VLOOKUP(AM33,'シフト記号表（従来型・ユニット型共通）'!$C$6:$L$47,10,FALSE))</f>
        <v/>
      </c>
      <c r="AN34" s="171" t="str">
        <f>IF(AN33="","",VLOOKUP(AN33,'シフト記号表（従来型・ユニット型共通）'!$C$6:$L$47,10,FALSE))</f>
        <v/>
      </c>
      <c r="AO34" s="171" t="str">
        <f>IF(AO33="","",VLOOKUP(AO33,'シフト記号表（従来型・ユニット型共通）'!$C$6:$L$47,10,FALSE))</f>
        <v/>
      </c>
      <c r="AP34" s="171" t="str">
        <f>IF(AP33="","",VLOOKUP(AP33,'シフト記号表（従来型・ユニット型共通）'!$C$6:$L$47,10,FALSE))</f>
        <v/>
      </c>
      <c r="AQ34" s="172" t="str">
        <f>IF(AQ33="","",VLOOKUP(AQ33,'シフト記号表（従来型・ユニット型共通）'!$C$6:$L$47,10,FALSE))</f>
        <v/>
      </c>
      <c r="AR34" s="170" t="str">
        <f>IF(AR33="","",VLOOKUP(AR33,'シフト記号表（従来型・ユニット型共通）'!$C$6:$L$47,10,FALSE))</f>
        <v/>
      </c>
      <c r="AS34" s="171" t="str">
        <f>IF(AS33="","",VLOOKUP(AS33,'シフト記号表（従来型・ユニット型共通）'!$C$6:$L$47,10,FALSE))</f>
        <v/>
      </c>
      <c r="AT34" s="171" t="str">
        <f>IF(AT33="","",VLOOKUP(AT33,'シフト記号表（従来型・ユニット型共通）'!$C$6:$L$47,10,FALSE))</f>
        <v/>
      </c>
      <c r="AU34" s="171" t="str">
        <f>IF(AU33="","",VLOOKUP(AU33,'シフト記号表（従来型・ユニット型共通）'!$C$6:$L$47,10,FALSE))</f>
        <v/>
      </c>
      <c r="AV34" s="171" t="str">
        <f>IF(AV33="","",VLOOKUP(AV33,'シフト記号表（従来型・ユニット型共通）'!$C$6:$L$47,10,FALSE))</f>
        <v/>
      </c>
      <c r="AW34" s="171" t="str">
        <f>IF(AW33="","",VLOOKUP(AW33,'シフト記号表（従来型・ユニット型共通）'!$C$6:$L$47,10,FALSE))</f>
        <v/>
      </c>
      <c r="AX34" s="172" t="str">
        <f>IF(AX33="","",VLOOKUP(AX33,'シフト記号表（従来型・ユニット型共通）'!$C$6:$L$47,10,FALSE))</f>
        <v/>
      </c>
      <c r="AY34" s="170" t="str">
        <f>IF(AY33="","",VLOOKUP(AY33,'シフト記号表（従来型・ユニット型共通）'!$C$6:$L$47,10,FALSE))</f>
        <v/>
      </c>
      <c r="AZ34" s="171" t="str">
        <f>IF(AZ33="","",VLOOKUP(AZ33,'シフト記号表（従来型・ユニット型共通）'!$C$6:$L$47,10,FALSE))</f>
        <v/>
      </c>
      <c r="BA34" s="171" t="str">
        <f>IF(BA33="","",VLOOKUP(BA33,'シフト記号表（従来型・ユニット型共通）'!$C$6:$L$47,10,FALSE))</f>
        <v/>
      </c>
      <c r="BB34" s="975">
        <f>IF($BE$3="４週",SUM(W34:AX34),IF($BE$3="暦月",SUM(W34:BA34),""))</f>
        <v>0</v>
      </c>
      <c r="BC34" s="976"/>
      <c r="BD34" s="977">
        <f>IF($BE$3="４週",BB34/4,IF($BE$3="暦月",(BB34/($BE$8/7)),""))</f>
        <v>0</v>
      </c>
      <c r="BE34" s="976"/>
      <c r="BF34" s="972"/>
      <c r="BG34" s="973"/>
      <c r="BH34" s="973"/>
      <c r="BI34" s="973"/>
      <c r="BJ34" s="974"/>
    </row>
    <row r="35" spans="2:62" ht="20.25" customHeight="1">
      <c r="B35" s="978">
        <f>B33+1</f>
        <v>10</v>
      </c>
      <c r="C35" s="980"/>
      <c r="D35" s="981"/>
      <c r="E35" s="160"/>
      <c r="F35" s="161"/>
      <c r="G35" s="160"/>
      <c r="H35" s="161"/>
      <c r="I35" s="984"/>
      <c r="J35" s="985"/>
      <c r="K35" s="988"/>
      <c r="L35" s="989"/>
      <c r="M35" s="989"/>
      <c r="N35" s="981"/>
      <c r="O35" s="962"/>
      <c r="P35" s="963"/>
      <c r="Q35" s="963"/>
      <c r="R35" s="963"/>
      <c r="S35" s="964"/>
      <c r="T35" s="183"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965"/>
      <c r="BC35" s="966"/>
      <c r="BD35" s="967"/>
      <c r="BE35" s="968"/>
      <c r="BF35" s="969"/>
      <c r="BG35" s="970"/>
      <c r="BH35" s="970"/>
      <c r="BI35" s="970"/>
      <c r="BJ35" s="971"/>
    </row>
    <row r="36" spans="2:62" ht="20.25" customHeight="1">
      <c r="B36" s="979"/>
      <c r="C36" s="982"/>
      <c r="D36" s="983"/>
      <c r="E36" s="160"/>
      <c r="F36" s="161">
        <f>C35</f>
        <v>0</v>
      </c>
      <c r="G36" s="160"/>
      <c r="H36" s="161">
        <f>I35</f>
        <v>0</v>
      </c>
      <c r="I36" s="986"/>
      <c r="J36" s="987"/>
      <c r="K36" s="990"/>
      <c r="L36" s="991"/>
      <c r="M36" s="991"/>
      <c r="N36" s="983"/>
      <c r="O36" s="962"/>
      <c r="P36" s="963"/>
      <c r="Q36" s="963"/>
      <c r="R36" s="963"/>
      <c r="S36" s="964"/>
      <c r="T36" s="184" t="s">
        <v>254</v>
      </c>
      <c r="U36" s="120"/>
      <c r="V36" s="185"/>
      <c r="W36" s="170" t="str">
        <f>IF(W35="","",VLOOKUP(W35,'シフト記号表（従来型・ユニット型共通）'!$C$6:$L$47,10,FALSE))</f>
        <v/>
      </c>
      <c r="X36" s="171" t="str">
        <f>IF(X35="","",VLOOKUP(X35,'シフト記号表（従来型・ユニット型共通）'!$C$6:$L$47,10,FALSE))</f>
        <v/>
      </c>
      <c r="Y36" s="171" t="str">
        <f>IF(Y35="","",VLOOKUP(Y35,'シフト記号表（従来型・ユニット型共通）'!$C$6:$L$47,10,FALSE))</f>
        <v/>
      </c>
      <c r="Z36" s="171" t="str">
        <f>IF(Z35="","",VLOOKUP(Z35,'シフト記号表（従来型・ユニット型共通）'!$C$6:$L$47,10,FALSE))</f>
        <v/>
      </c>
      <c r="AA36" s="171" t="str">
        <f>IF(AA35="","",VLOOKUP(AA35,'シフト記号表（従来型・ユニット型共通）'!$C$6:$L$47,10,FALSE))</f>
        <v/>
      </c>
      <c r="AB36" s="171" t="str">
        <f>IF(AB35="","",VLOOKUP(AB35,'シフト記号表（従来型・ユニット型共通）'!$C$6:$L$47,10,FALSE))</f>
        <v/>
      </c>
      <c r="AC36" s="172" t="str">
        <f>IF(AC35="","",VLOOKUP(AC35,'シフト記号表（従来型・ユニット型共通）'!$C$6:$L$47,10,FALSE))</f>
        <v/>
      </c>
      <c r="AD36" s="170" t="str">
        <f>IF(AD35="","",VLOOKUP(AD35,'シフト記号表（従来型・ユニット型共通）'!$C$6:$L$47,10,FALSE))</f>
        <v/>
      </c>
      <c r="AE36" s="171" t="str">
        <f>IF(AE35="","",VLOOKUP(AE35,'シフト記号表（従来型・ユニット型共通）'!$C$6:$L$47,10,FALSE))</f>
        <v/>
      </c>
      <c r="AF36" s="171" t="str">
        <f>IF(AF35="","",VLOOKUP(AF35,'シフト記号表（従来型・ユニット型共通）'!$C$6:$L$47,10,FALSE))</f>
        <v/>
      </c>
      <c r="AG36" s="171" t="str">
        <f>IF(AG35="","",VLOOKUP(AG35,'シフト記号表（従来型・ユニット型共通）'!$C$6:$L$47,10,FALSE))</f>
        <v/>
      </c>
      <c r="AH36" s="171" t="str">
        <f>IF(AH35="","",VLOOKUP(AH35,'シフト記号表（従来型・ユニット型共通）'!$C$6:$L$47,10,FALSE))</f>
        <v/>
      </c>
      <c r="AI36" s="171" t="str">
        <f>IF(AI35="","",VLOOKUP(AI35,'シフト記号表（従来型・ユニット型共通）'!$C$6:$L$47,10,FALSE))</f>
        <v/>
      </c>
      <c r="AJ36" s="172" t="str">
        <f>IF(AJ35="","",VLOOKUP(AJ35,'シフト記号表（従来型・ユニット型共通）'!$C$6:$L$47,10,FALSE))</f>
        <v/>
      </c>
      <c r="AK36" s="170" t="str">
        <f>IF(AK35="","",VLOOKUP(AK35,'シフト記号表（従来型・ユニット型共通）'!$C$6:$L$47,10,FALSE))</f>
        <v/>
      </c>
      <c r="AL36" s="171" t="str">
        <f>IF(AL35="","",VLOOKUP(AL35,'シフト記号表（従来型・ユニット型共通）'!$C$6:$L$47,10,FALSE))</f>
        <v/>
      </c>
      <c r="AM36" s="171" t="str">
        <f>IF(AM35="","",VLOOKUP(AM35,'シフト記号表（従来型・ユニット型共通）'!$C$6:$L$47,10,FALSE))</f>
        <v/>
      </c>
      <c r="AN36" s="171" t="str">
        <f>IF(AN35="","",VLOOKUP(AN35,'シフト記号表（従来型・ユニット型共通）'!$C$6:$L$47,10,FALSE))</f>
        <v/>
      </c>
      <c r="AO36" s="171" t="str">
        <f>IF(AO35="","",VLOOKUP(AO35,'シフト記号表（従来型・ユニット型共通）'!$C$6:$L$47,10,FALSE))</f>
        <v/>
      </c>
      <c r="AP36" s="171" t="str">
        <f>IF(AP35="","",VLOOKUP(AP35,'シフト記号表（従来型・ユニット型共通）'!$C$6:$L$47,10,FALSE))</f>
        <v/>
      </c>
      <c r="AQ36" s="172" t="str">
        <f>IF(AQ35="","",VLOOKUP(AQ35,'シフト記号表（従来型・ユニット型共通）'!$C$6:$L$47,10,FALSE))</f>
        <v/>
      </c>
      <c r="AR36" s="170" t="str">
        <f>IF(AR35="","",VLOOKUP(AR35,'シフト記号表（従来型・ユニット型共通）'!$C$6:$L$47,10,FALSE))</f>
        <v/>
      </c>
      <c r="AS36" s="171" t="str">
        <f>IF(AS35="","",VLOOKUP(AS35,'シフト記号表（従来型・ユニット型共通）'!$C$6:$L$47,10,FALSE))</f>
        <v/>
      </c>
      <c r="AT36" s="171" t="str">
        <f>IF(AT35="","",VLOOKUP(AT35,'シフト記号表（従来型・ユニット型共通）'!$C$6:$L$47,10,FALSE))</f>
        <v/>
      </c>
      <c r="AU36" s="171" t="str">
        <f>IF(AU35="","",VLOOKUP(AU35,'シフト記号表（従来型・ユニット型共通）'!$C$6:$L$47,10,FALSE))</f>
        <v/>
      </c>
      <c r="AV36" s="171" t="str">
        <f>IF(AV35="","",VLOOKUP(AV35,'シフト記号表（従来型・ユニット型共通）'!$C$6:$L$47,10,FALSE))</f>
        <v/>
      </c>
      <c r="AW36" s="171" t="str">
        <f>IF(AW35="","",VLOOKUP(AW35,'シフト記号表（従来型・ユニット型共通）'!$C$6:$L$47,10,FALSE))</f>
        <v/>
      </c>
      <c r="AX36" s="172" t="str">
        <f>IF(AX35="","",VLOOKUP(AX35,'シフト記号表（従来型・ユニット型共通）'!$C$6:$L$47,10,FALSE))</f>
        <v/>
      </c>
      <c r="AY36" s="170" t="str">
        <f>IF(AY35="","",VLOOKUP(AY35,'シフト記号表（従来型・ユニット型共通）'!$C$6:$L$47,10,FALSE))</f>
        <v/>
      </c>
      <c r="AZ36" s="171" t="str">
        <f>IF(AZ35="","",VLOOKUP(AZ35,'シフト記号表（従来型・ユニット型共通）'!$C$6:$L$47,10,FALSE))</f>
        <v/>
      </c>
      <c r="BA36" s="171" t="str">
        <f>IF(BA35="","",VLOOKUP(BA35,'シフト記号表（従来型・ユニット型共通）'!$C$6:$L$47,10,FALSE))</f>
        <v/>
      </c>
      <c r="BB36" s="975">
        <f>IF($BE$3="４週",SUM(W36:AX36),IF($BE$3="暦月",SUM(W36:BA36),""))</f>
        <v>0</v>
      </c>
      <c r="BC36" s="976"/>
      <c r="BD36" s="977">
        <f>IF($BE$3="４週",BB36/4,IF($BE$3="暦月",(BB36/($BE$8/7)),""))</f>
        <v>0</v>
      </c>
      <c r="BE36" s="976"/>
      <c r="BF36" s="972"/>
      <c r="BG36" s="973"/>
      <c r="BH36" s="973"/>
      <c r="BI36" s="973"/>
      <c r="BJ36" s="974"/>
    </row>
    <row r="37" spans="2:62" ht="20.25" customHeight="1">
      <c r="B37" s="978">
        <f>B35+1</f>
        <v>11</v>
      </c>
      <c r="C37" s="980"/>
      <c r="D37" s="981"/>
      <c r="E37" s="160"/>
      <c r="F37" s="161"/>
      <c r="G37" s="160"/>
      <c r="H37" s="161"/>
      <c r="I37" s="984"/>
      <c r="J37" s="985"/>
      <c r="K37" s="988"/>
      <c r="L37" s="989"/>
      <c r="M37" s="989"/>
      <c r="N37" s="981"/>
      <c r="O37" s="962"/>
      <c r="P37" s="963"/>
      <c r="Q37" s="963"/>
      <c r="R37" s="963"/>
      <c r="S37" s="964"/>
      <c r="T37" s="183"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965"/>
      <c r="BC37" s="966"/>
      <c r="BD37" s="967"/>
      <c r="BE37" s="968"/>
      <c r="BF37" s="969"/>
      <c r="BG37" s="970"/>
      <c r="BH37" s="970"/>
      <c r="BI37" s="970"/>
      <c r="BJ37" s="971"/>
    </row>
    <row r="38" spans="2:62" ht="20.25" customHeight="1">
      <c r="B38" s="979"/>
      <c r="C38" s="982"/>
      <c r="D38" s="983"/>
      <c r="E38" s="160"/>
      <c r="F38" s="161">
        <f>C37</f>
        <v>0</v>
      </c>
      <c r="G38" s="160"/>
      <c r="H38" s="161">
        <f>I37</f>
        <v>0</v>
      </c>
      <c r="I38" s="986"/>
      <c r="J38" s="987"/>
      <c r="K38" s="990"/>
      <c r="L38" s="991"/>
      <c r="M38" s="991"/>
      <c r="N38" s="983"/>
      <c r="O38" s="962"/>
      <c r="P38" s="963"/>
      <c r="Q38" s="963"/>
      <c r="R38" s="963"/>
      <c r="S38" s="964"/>
      <c r="T38" s="184" t="s">
        <v>254</v>
      </c>
      <c r="U38" s="120"/>
      <c r="V38" s="185"/>
      <c r="W38" s="170" t="str">
        <f>IF(W37="","",VLOOKUP(W37,'シフト記号表（従来型・ユニット型共通）'!$C$6:$L$47,10,FALSE))</f>
        <v/>
      </c>
      <c r="X38" s="171" t="str">
        <f>IF(X37="","",VLOOKUP(X37,'シフト記号表（従来型・ユニット型共通）'!$C$6:$L$47,10,FALSE))</f>
        <v/>
      </c>
      <c r="Y38" s="171" t="str">
        <f>IF(Y37="","",VLOOKUP(Y37,'シフト記号表（従来型・ユニット型共通）'!$C$6:$L$47,10,FALSE))</f>
        <v/>
      </c>
      <c r="Z38" s="171" t="str">
        <f>IF(Z37="","",VLOOKUP(Z37,'シフト記号表（従来型・ユニット型共通）'!$C$6:$L$47,10,FALSE))</f>
        <v/>
      </c>
      <c r="AA38" s="171" t="str">
        <f>IF(AA37="","",VLOOKUP(AA37,'シフト記号表（従来型・ユニット型共通）'!$C$6:$L$47,10,FALSE))</f>
        <v/>
      </c>
      <c r="AB38" s="171" t="str">
        <f>IF(AB37="","",VLOOKUP(AB37,'シフト記号表（従来型・ユニット型共通）'!$C$6:$L$47,10,FALSE))</f>
        <v/>
      </c>
      <c r="AC38" s="172" t="str">
        <f>IF(AC37="","",VLOOKUP(AC37,'シフト記号表（従来型・ユニット型共通）'!$C$6:$L$47,10,FALSE))</f>
        <v/>
      </c>
      <c r="AD38" s="170" t="str">
        <f>IF(AD37="","",VLOOKUP(AD37,'シフト記号表（従来型・ユニット型共通）'!$C$6:$L$47,10,FALSE))</f>
        <v/>
      </c>
      <c r="AE38" s="171" t="str">
        <f>IF(AE37="","",VLOOKUP(AE37,'シフト記号表（従来型・ユニット型共通）'!$C$6:$L$47,10,FALSE))</f>
        <v/>
      </c>
      <c r="AF38" s="171" t="str">
        <f>IF(AF37="","",VLOOKUP(AF37,'シフト記号表（従来型・ユニット型共通）'!$C$6:$L$47,10,FALSE))</f>
        <v/>
      </c>
      <c r="AG38" s="171" t="str">
        <f>IF(AG37="","",VLOOKUP(AG37,'シフト記号表（従来型・ユニット型共通）'!$C$6:$L$47,10,FALSE))</f>
        <v/>
      </c>
      <c r="AH38" s="171" t="str">
        <f>IF(AH37="","",VLOOKUP(AH37,'シフト記号表（従来型・ユニット型共通）'!$C$6:$L$47,10,FALSE))</f>
        <v/>
      </c>
      <c r="AI38" s="171" t="str">
        <f>IF(AI37="","",VLOOKUP(AI37,'シフト記号表（従来型・ユニット型共通）'!$C$6:$L$47,10,FALSE))</f>
        <v/>
      </c>
      <c r="AJ38" s="172" t="str">
        <f>IF(AJ37="","",VLOOKUP(AJ37,'シフト記号表（従来型・ユニット型共通）'!$C$6:$L$47,10,FALSE))</f>
        <v/>
      </c>
      <c r="AK38" s="170" t="str">
        <f>IF(AK37="","",VLOOKUP(AK37,'シフト記号表（従来型・ユニット型共通）'!$C$6:$L$47,10,FALSE))</f>
        <v/>
      </c>
      <c r="AL38" s="171" t="str">
        <f>IF(AL37="","",VLOOKUP(AL37,'シフト記号表（従来型・ユニット型共通）'!$C$6:$L$47,10,FALSE))</f>
        <v/>
      </c>
      <c r="AM38" s="171" t="str">
        <f>IF(AM37="","",VLOOKUP(AM37,'シフト記号表（従来型・ユニット型共通）'!$C$6:$L$47,10,FALSE))</f>
        <v/>
      </c>
      <c r="AN38" s="171" t="str">
        <f>IF(AN37="","",VLOOKUP(AN37,'シフト記号表（従来型・ユニット型共通）'!$C$6:$L$47,10,FALSE))</f>
        <v/>
      </c>
      <c r="AO38" s="171" t="str">
        <f>IF(AO37="","",VLOOKUP(AO37,'シフト記号表（従来型・ユニット型共通）'!$C$6:$L$47,10,FALSE))</f>
        <v/>
      </c>
      <c r="AP38" s="171" t="str">
        <f>IF(AP37="","",VLOOKUP(AP37,'シフト記号表（従来型・ユニット型共通）'!$C$6:$L$47,10,FALSE))</f>
        <v/>
      </c>
      <c r="AQ38" s="172" t="str">
        <f>IF(AQ37="","",VLOOKUP(AQ37,'シフト記号表（従来型・ユニット型共通）'!$C$6:$L$47,10,FALSE))</f>
        <v/>
      </c>
      <c r="AR38" s="170" t="str">
        <f>IF(AR37="","",VLOOKUP(AR37,'シフト記号表（従来型・ユニット型共通）'!$C$6:$L$47,10,FALSE))</f>
        <v/>
      </c>
      <c r="AS38" s="171" t="str">
        <f>IF(AS37="","",VLOOKUP(AS37,'シフト記号表（従来型・ユニット型共通）'!$C$6:$L$47,10,FALSE))</f>
        <v/>
      </c>
      <c r="AT38" s="171" t="str">
        <f>IF(AT37="","",VLOOKUP(AT37,'シフト記号表（従来型・ユニット型共通）'!$C$6:$L$47,10,FALSE))</f>
        <v/>
      </c>
      <c r="AU38" s="171" t="str">
        <f>IF(AU37="","",VLOOKUP(AU37,'シフト記号表（従来型・ユニット型共通）'!$C$6:$L$47,10,FALSE))</f>
        <v/>
      </c>
      <c r="AV38" s="171" t="str">
        <f>IF(AV37="","",VLOOKUP(AV37,'シフト記号表（従来型・ユニット型共通）'!$C$6:$L$47,10,FALSE))</f>
        <v/>
      </c>
      <c r="AW38" s="171" t="str">
        <f>IF(AW37="","",VLOOKUP(AW37,'シフト記号表（従来型・ユニット型共通）'!$C$6:$L$47,10,FALSE))</f>
        <v/>
      </c>
      <c r="AX38" s="172" t="str">
        <f>IF(AX37="","",VLOOKUP(AX37,'シフト記号表（従来型・ユニット型共通）'!$C$6:$L$47,10,FALSE))</f>
        <v/>
      </c>
      <c r="AY38" s="170" t="str">
        <f>IF(AY37="","",VLOOKUP(AY37,'シフト記号表（従来型・ユニット型共通）'!$C$6:$L$47,10,FALSE))</f>
        <v/>
      </c>
      <c r="AZ38" s="171" t="str">
        <f>IF(AZ37="","",VLOOKUP(AZ37,'シフト記号表（従来型・ユニット型共通）'!$C$6:$L$47,10,FALSE))</f>
        <v/>
      </c>
      <c r="BA38" s="171" t="str">
        <f>IF(BA37="","",VLOOKUP(BA37,'シフト記号表（従来型・ユニット型共通）'!$C$6:$L$47,10,FALSE))</f>
        <v/>
      </c>
      <c r="BB38" s="975">
        <f>IF($BE$3="４週",SUM(W38:AX38),IF($BE$3="暦月",SUM(W38:BA38),""))</f>
        <v>0</v>
      </c>
      <c r="BC38" s="976"/>
      <c r="BD38" s="977">
        <f>IF($BE$3="４週",BB38/4,IF($BE$3="暦月",(BB38/($BE$8/7)),""))</f>
        <v>0</v>
      </c>
      <c r="BE38" s="976"/>
      <c r="BF38" s="972"/>
      <c r="BG38" s="973"/>
      <c r="BH38" s="973"/>
      <c r="BI38" s="973"/>
      <c r="BJ38" s="974"/>
    </row>
    <row r="39" spans="2:62" ht="20.25" customHeight="1">
      <c r="B39" s="978">
        <f>B37+1</f>
        <v>12</v>
      </c>
      <c r="C39" s="980"/>
      <c r="D39" s="981"/>
      <c r="E39" s="160"/>
      <c r="F39" s="161"/>
      <c r="G39" s="160"/>
      <c r="H39" s="161"/>
      <c r="I39" s="984"/>
      <c r="J39" s="985"/>
      <c r="K39" s="988"/>
      <c r="L39" s="989"/>
      <c r="M39" s="989"/>
      <c r="N39" s="981"/>
      <c r="O39" s="962"/>
      <c r="P39" s="963"/>
      <c r="Q39" s="963"/>
      <c r="R39" s="963"/>
      <c r="S39" s="964"/>
      <c r="T39" s="183"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965"/>
      <c r="BC39" s="966"/>
      <c r="BD39" s="967"/>
      <c r="BE39" s="968"/>
      <c r="BF39" s="969"/>
      <c r="BG39" s="970"/>
      <c r="BH39" s="970"/>
      <c r="BI39" s="970"/>
      <c r="BJ39" s="971"/>
    </row>
    <row r="40" spans="2:62" ht="20.25" customHeight="1">
      <c r="B40" s="979"/>
      <c r="C40" s="982"/>
      <c r="D40" s="983"/>
      <c r="E40" s="160"/>
      <c r="F40" s="161">
        <f>C39</f>
        <v>0</v>
      </c>
      <c r="G40" s="160"/>
      <c r="H40" s="161">
        <f>I39</f>
        <v>0</v>
      </c>
      <c r="I40" s="986"/>
      <c r="J40" s="987"/>
      <c r="K40" s="990"/>
      <c r="L40" s="991"/>
      <c r="M40" s="991"/>
      <c r="N40" s="983"/>
      <c r="O40" s="962"/>
      <c r="P40" s="963"/>
      <c r="Q40" s="963"/>
      <c r="R40" s="963"/>
      <c r="S40" s="964"/>
      <c r="T40" s="184" t="s">
        <v>254</v>
      </c>
      <c r="U40" s="120"/>
      <c r="V40" s="185"/>
      <c r="W40" s="170" t="str">
        <f>IF(W39="","",VLOOKUP(W39,'シフト記号表（従来型・ユニット型共通）'!$C$6:$L$47,10,FALSE))</f>
        <v/>
      </c>
      <c r="X40" s="171" t="str">
        <f>IF(X39="","",VLOOKUP(X39,'シフト記号表（従来型・ユニット型共通）'!$C$6:$L$47,10,FALSE))</f>
        <v/>
      </c>
      <c r="Y40" s="171" t="str">
        <f>IF(Y39="","",VLOOKUP(Y39,'シフト記号表（従来型・ユニット型共通）'!$C$6:$L$47,10,FALSE))</f>
        <v/>
      </c>
      <c r="Z40" s="171" t="str">
        <f>IF(Z39="","",VLOOKUP(Z39,'シフト記号表（従来型・ユニット型共通）'!$C$6:$L$47,10,FALSE))</f>
        <v/>
      </c>
      <c r="AA40" s="171" t="str">
        <f>IF(AA39="","",VLOOKUP(AA39,'シフト記号表（従来型・ユニット型共通）'!$C$6:$L$47,10,FALSE))</f>
        <v/>
      </c>
      <c r="AB40" s="171" t="str">
        <f>IF(AB39="","",VLOOKUP(AB39,'シフト記号表（従来型・ユニット型共通）'!$C$6:$L$47,10,FALSE))</f>
        <v/>
      </c>
      <c r="AC40" s="172" t="str">
        <f>IF(AC39="","",VLOOKUP(AC39,'シフト記号表（従来型・ユニット型共通）'!$C$6:$L$47,10,FALSE))</f>
        <v/>
      </c>
      <c r="AD40" s="170" t="str">
        <f>IF(AD39="","",VLOOKUP(AD39,'シフト記号表（従来型・ユニット型共通）'!$C$6:$L$47,10,FALSE))</f>
        <v/>
      </c>
      <c r="AE40" s="171" t="str">
        <f>IF(AE39="","",VLOOKUP(AE39,'シフト記号表（従来型・ユニット型共通）'!$C$6:$L$47,10,FALSE))</f>
        <v/>
      </c>
      <c r="AF40" s="171" t="str">
        <f>IF(AF39="","",VLOOKUP(AF39,'シフト記号表（従来型・ユニット型共通）'!$C$6:$L$47,10,FALSE))</f>
        <v/>
      </c>
      <c r="AG40" s="171" t="str">
        <f>IF(AG39="","",VLOOKUP(AG39,'シフト記号表（従来型・ユニット型共通）'!$C$6:$L$47,10,FALSE))</f>
        <v/>
      </c>
      <c r="AH40" s="171" t="str">
        <f>IF(AH39="","",VLOOKUP(AH39,'シフト記号表（従来型・ユニット型共通）'!$C$6:$L$47,10,FALSE))</f>
        <v/>
      </c>
      <c r="AI40" s="171" t="str">
        <f>IF(AI39="","",VLOOKUP(AI39,'シフト記号表（従来型・ユニット型共通）'!$C$6:$L$47,10,FALSE))</f>
        <v/>
      </c>
      <c r="AJ40" s="172" t="str">
        <f>IF(AJ39="","",VLOOKUP(AJ39,'シフト記号表（従来型・ユニット型共通）'!$C$6:$L$47,10,FALSE))</f>
        <v/>
      </c>
      <c r="AK40" s="170" t="str">
        <f>IF(AK39="","",VLOOKUP(AK39,'シフト記号表（従来型・ユニット型共通）'!$C$6:$L$47,10,FALSE))</f>
        <v/>
      </c>
      <c r="AL40" s="171" t="str">
        <f>IF(AL39="","",VLOOKUP(AL39,'シフト記号表（従来型・ユニット型共通）'!$C$6:$L$47,10,FALSE))</f>
        <v/>
      </c>
      <c r="AM40" s="171" t="str">
        <f>IF(AM39="","",VLOOKUP(AM39,'シフト記号表（従来型・ユニット型共通）'!$C$6:$L$47,10,FALSE))</f>
        <v/>
      </c>
      <c r="AN40" s="171" t="str">
        <f>IF(AN39="","",VLOOKUP(AN39,'シフト記号表（従来型・ユニット型共通）'!$C$6:$L$47,10,FALSE))</f>
        <v/>
      </c>
      <c r="AO40" s="171" t="str">
        <f>IF(AO39="","",VLOOKUP(AO39,'シフト記号表（従来型・ユニット型共通）'!$C$6:$L$47,10,FALSE))</f>
        <v/>
      </c>
      <c r="AP40" s="171" t="str">
        <f>IF(AP39="","",VLOOKUP(AP39,'シフト記号表（従来型・ユニット型共通）'!$C$6:$L$47,10,FALSE))</f>
        <v/>
      </c>
      <c r="AQ40" s="172" t="str">
        <f>IF(AQ39="","",VLOOKUP(AQ39,'シフト記号表（従来型・ユニット型共通）'!$C$6:$L$47,10,FALSE))</f>
        <v/>
      </c>
      <c r="AR40" s="170" t="str">
        <f>IF(AR39="","",VLOOKUP(AR39,'シフト記号表（従来型・ユニット型共通）'!$C$6:$L$47,10,FALSE))</f>
        <v/>
      </c>
      <c r="AS40" s="171" t="str">
        <f>IF(AS39="","",VLOOKUP(AS39,'シフト記号表（従来型・ユニット型共通）'!$C$6:$L$47,10,FALSE))</f>
        <v/>
      </c>
      <c r="AT40" s="171" t="str">
        <f>IF(AT39="","",VLOOKUP(AT39,'シフト記号表（従来型・ユニット型共通）'!$C$6:$L$47,10,FALSE))</f>
        <v/>
      </c>
      <c r="AU40" s="171" t="str">
        <f>IF(AU39="","",VLOOKUP(AU39,'シフト記号表（従来型・ユニット型共通）'!$C$6:$L$47,10,FALSE))</f>
        <v/>
      </c>
      <c r="AV40" s="171" t="str">
        <f>IF(AV39="","",VLOOKUP(AV39,'シフト記号表（従来型・ユニット型共通）'!$C$6:$L$47,10,FALSE))</f>
        <v/>
      </c>
      <c r="AW40" s="171" t="str">
        <f>IF(AW39="","",VLOOKUP(AW39,'シフト記号表（従来型・ユニット型共通）'!$C$6:$L$47,10,FALSE))</f>
        <v/>
      </c>
      <c r="AX40" s="172" t="str">
        <f>IF(AX39="","",VLOOKUP(AX39,'シフト記号表（従来型・ユニット型共通）'!$C$6:$L$47,10,FALSE))</f>
        <v/>
      </c>
      <c r="AY40" s="170" t="str">
        <f>IF(AY39="","",VLOOKUP(AY39,'シフト記号表（従来型・ユニット型共通）'!$C$6:$L$47,10,FALSE))</f>
        <v/>
      </c>
      <c r="AZ40" s="171" t="str">
        <f>IF(AZ39="","",VLOOKUP(AZ39,'シフト記号表（従来型・ユニット型共通）'!$C$6:$L$47,10,FALSE))</f>
        <v/>
      </c>
      <c r="BA40" s="171" t="str">
        <f>IF(BA39="","",VLOOKUP(BA39,'シフト記号表（従来型・ユニット型共通）'!$C$6:$L$47,10,FALSE))</f>
        <v/>
      </c>
      <c r="BB40" s="975">
        <f>IF($BE$3="４週",SUM(W40:AX40),IF($BE$3="暦月",SUM(W40:BA40),""))</f>
        <v>0</v>
      </c>
      <c r="BC40" s="976"/>
      <c r="BD40" s="977">
        <f>IF($BE$3="４週",BB40/4,IF($BE$3="暦月",(BB40/($BE$8/7)),""))</f>
        <v>0</v>
      </c>
      <c r="BE40" s="976"/>
      <c r="BF40" s="972"/>
      <c r="BG40" s="973"/>
      <c r="BH40" s="973"/>
      <c r="BI40" s="973"/>
      <c r="BJ40" s="974"/>
    </row>
    <row r="41" spans="2:62" ht="20.25" customHeight="1">
      <c r="B41" s="978">
        <f>B39+1</f>
        <v>13</v>
      </c>
      <c r="C41" s="980"/>
      <c r="D41" s="981"/>
      <c r="E41" s="160"/>
      <c r="F41" s="161"/>
      <c r="G41" s="160"/>
      <c r="H41" s="161"/>
      <c r="I41" s="984"/>
      <c r="J41" s="985"/>
      <c r="K41" s="988"/>
      <c r="L41" s="989"/>
      <c r="M41" s="989"/>
      <c r="N41" s="981"/>
      <c r="O41" s="962"/>
      <c r="P41" s="963"/>
      <c r="Q41" s="963"/>
      <c r="R41" s="963"/>
      <c r="S41" s="964"/>
      <c r="T41" s="183"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965"/>
      <c r="BC41" s="966"/>
      <c r="BD41" s="967"/>
      <c r="BE41" s="968"/>
      <c r="BF41" s="969"/>
      <c r="BG41" s="970"/>
      <c r="BH41" s="970"/>
      <c r="BI41" s="970"/>
      <c r="BJ41" s="971"/>
    </row>
    <row r="42" spans="2:62" ht="20.25" customHeight="1">
      <c r="B42" s="979"/>
      <c r="C42" s="982"/>
      <c r="D42" s="983"/>
      <c r="E42" s="160"/>
      <c r="F42" s="161">
        <f>C41</f>
        <v>0</v>
      </c>
      <c r="G42" s="160"/>
      <c r="H42" s="161">
        <f>I41</f>
        <v>0</v>
      </c>
      <c r="I42" s="986"/>
      <c r="J42" s="987"/>
      <c r="K42" s="990"/>
      <c r="L42" s="991"/>
      <c r="M42" s="991"/>
      <c r="N42" s="983"/>
      <c r="O42" s="962"/>
      <c r="P42" s="963"/>
      <c r="Q42" s="963"/>
      <c r="R42" s="963"/>
      <c r="S42" s="964"/>
      <c r="T42" s="184" t="s">
        <v>254</v>
      </c>
      <c r="U42" s="120"/>
      <c r="V42" s="185"/>
      <c r="W42" s="170" t="str">
        <f>IF(W41="","",VLOOKUP(W41,'シフト記号表（従来型・ユニット型共通）'!$C$6:$L$47,10,FALSE))</f>
        <v/>
      </c>
      <c r="X42" s="171" t="str">
        <f>IF(X41="","",VLOOKUP(X41,'シフト記号表（従来型・ユニット型共通）'!$C$6:$L$47,10,FALSE))</f>
        <v/>
      </c>
      <c r="Y42" s="171" t="str">
        <f>IF(Y41="","",VLOOKUP(Y41,'シフト記号表（従来型・ユニット型共通）'!$C$6:$L$47,10,FALSE))</f>
        <v/>
      </c>
      <c r="Z42" s="171" t="str">
        <f>IF(Z41="","",VLOOKUP(Z41,'シフト記号表（従来型・ユニット型共通）'!$C$6:$L$47,10,FALSE))</f>
        <v/>
      </c>
      <c r="AA42" s="171" t="str">
        <f>IF(AA41="","",VLOOKUP(AA41,'シフト記号表（従来型・ユニット型共通）'!$C$6:$L$47,10,FALSE))</f>
        <v/>
      </c>
      <c r="AB42" s="171" t="str">
        <f>IF(AB41="","",VLOOKUP(AB41,'シフト記号表（従来型・ユニット型共通）'!$C$6:$L$47,10,FALSE))</f>
        <v/>
      </c>
      <c r="AC42" s="172" t="str">
        <f>IF(AC41="","",VLOOKUP(AC41,'シフト記号表（従来型・ユニット型共通）'!$C$6:$L$47,10,FALSE))</f>
        <v/>
      </c>
      <c r="AD42" s="170" t="str">
        <f>IF(AD41="","",VLOOKUP(AD41,'シフト記号表（従来型・ユニット型共通）'!$C$6:$L$47,10,FALSE))</f>
        <v/>
      </c>
      <c r="AE42" s="171" t="str">
        <f>IF(AE41="","",VLOOKUP(AE41,'シフト記号表（従来型・ユニット型共通）'!$C$6:$L$47,10,FALSE))</f>
        <v/>
      </c>
      <c r="AF42" s="171" t="str">
        <f>IF(AF41="","",VLOOKUP(AF41,'シフト記号表（従来型・ユニット型共通）'!$C$6:$L$47,10,FALSE))</f>
        <v/>
      </c>
      <c r="AG42" s="171" t="str">
        <f>IF(AG41="","",VLOOKUP(AG41,'シフト記号表（従来型・ユニット型共通）'!$C$6:$L$47,10,FALSE))</f>
        <v/>
      </c>
      <c r="AH42" s="171" t="str">
        <f>IF(AH41="","",VLOOKUP(AH41,'シフト記号表（従来型・ユニット型共通）'!$C$6:$L$47,10,FALSE))</f>
        <v/>
      </c>
      <c r="AI42" s="171" t="str">
        <f>IF(AI41="","",VLOOKUP(AI41,'シフト記号表（従来型・ユニット型共通）'!$C$6:$L$47,10,FALSE))</f>
        <v/>
      </c>
      <c r="AJ42" s="172" t="str">
        <f>IF(AJ41="","",VLOOKUP(AJ41,'シフト記号表（従来型・ユニット型共通）'!$C$6:$L$47,10,FALSE))</f>
        <v/>
      </c>
      <c r="AK42" s="170" t="str">
        <f>IF(AK41="","",VLOOKUP(AK41,'シフト記号表（従来型・ユニット型共通）'!$C$6:$L$47,10,FALSE))</f>
        <v/>
      </c>
      <c r="AL42" s="171" t="str">
        <f>IF(AL41="","",VLOOKUP(AL41,'シフト記号表（従来型・ユニット型共通）'!$C$6:$L$47,10,FALSE))</f>
        <v/>
      </c>
      <c r="AM42" s="171" t="str">
        <f>IF(AM41="","",VLOOKUP(AM41,'シフト記号表（従来型・ユニット型共通）'!$C$6:$L$47,10,FALSE))</f>
        <v/>
      </c>
      <c r="AN42" s="171" t="str">
        <f>IF(AN41="","",VLOOKUP(AN41,'シフト記号表（従来型・ユニット型共通）'!$C$6:$L$47,10,FALSE))</f>
        <v/>
      </c>
      <c r="AO42" s="171" t="str">
        <f>IF(AO41="","",VLOOKUP(AO41,'シフト記号表（従来型・ユニット型共通）'!$C$6:$L$47,10,FALSE))</f>
        <v/>
      </c>
      <c r="AP42" s="171" t="str">
        <f>IF(AP41="","",VLOOKUP(AP41,'シフト記号表（従来型・ユニット型共通）'!$C$6:$L$47,10,FALSE))</f>
        <v/>
      </c>
      <c r="AQ42" s="172" t="str">
        <f>IF(AQ41="","",VLOOKUP(AQ41,'シフト記号表（従来型・ユニット型共通）'!$C$6:$L$47,10,FALSE))</f>
        <v/>
      </c>
      <c r="AR42" s="170" t="str">
        <f>IF(AR41="","",VLOOKUP(AR41,'シフト記号表（従来型・ユニット型共通）'!$C$6:$L$47,10,FALSE))</f>
        <v/>
      </c>
      <c r="AS42" s="171" t="str">
        <f>IF(AS41="","",VLOOKUP(AS41,'シフト記号表（従来型・ユニット型共通）'!$C$6:$L$47,10,FALSE))</f>
        <v/>
      </c>
      <c r="AT42" s="171" t="str">
        <f>IF(AT41="","",VLOOKUP(AT41,'シフト記号表（従来型・ユニット型共通）'!$C$6:$L$47,10,FALSE))</f>
        <v/>
      </c>
      <c r="AU42" s="171" t="str">
        <f>IF(AU41="","",VLOOKUP(AU41,'シフト記号表（従来型・ユニット型共通）'!$C$6:$L$47,10,FALSE))</f>
        <v/>
      </c>
      <c r="AV42" s="171" t="str">
        <f>IF(AV41="","",VLOOKUP(AV41,'シフト記号表（従来型・ユニット型共通）'!$C$6:$L$47,10,FALSE))</f>
        <v/>
      </c>
      <c r="AW42" s="171" t="str">
        <f>IF(AW41="","",VLOOKUP(AW41,'シフト記号表（従来型・ユニット型共通）'!$C$6:$L$47,10,FALSE))</f>
        <v/>
      </c>
      <c r="AX42" s="172" t="str">
        <f>IF(AX41="","",VLOOKUP(AX41,'シフト記号表（従来型・ユニット型共通）'!$C$6:$L$47,10,FALSE))</f>
        <v/>
      </c>
      <c r="AY42" s="170" t="str">
        <f>IF(AY41="","",VLOOKUP(AY41,'シフト記号表（従来型・ユニット型共通）'!$C$6:$L$47,10,FALSE))</f>
        <v/>
      </c>
      <c r="AZ42" s="171" t="str">
        <f>IF(AZ41="","",VLOOKUP(AZ41,'シフト記号表（従来型・ユニット型共通）'!$C$6:$L$47,10,FALSE))</f>
        <v/>
      </c>
      <c r="BA42" s="171" t="str">
        <f>IF(BA41="","",VLOOKUP(BA41,'シフト記号表（従来型・ユニット型共通）'!$C$6:$L$47,10,FALSE))</f>
        <v/>
      </c>
      <c r="BB42" s="975">
        <f>IF($BE$3="４週",SUM(W42:AX42),IF($BE$3="暦月",SUM(W42:BA42),""))</f>
        <v>0</v>
      </c>
      <c r="BC42" s="976"/>
      <c r="BD42" s="977">
        <f>IF($BE$3="４週",BB42/4,IF($BE$3="暦月",(BB42/($BE$8/7)),""))</f>
        <v>0</v>
      </c>
      <c r="BE42" s="976"/>
      <c r="BF42" s="972"/>
      <c r="BG42" s="973"/>
      <c r="BH42" s="973"/>
      <c r="BI42" s="973"/>
      <c r="BJ42" s="974"/>
    </row>
    <row r="43" spans="2:62" ht="20.25" customHeight="1">
      <c r="B43" s="978">
        <f>B41+1</f>
        <v>14</v>
      </c>
      <c r="C43" s="980"/>
      <c r="D43" s="981"/>
      <c r="E43" s="160"/>
      <c r="F43" s="161"/>
      <c r="G43" s="160"/>
      <c r="H43" s="161"/>
      <c r="I43" s="984"/>
      <c r="J43" s="985"/>
      <c r="K43" s="988"/>
      <c r="L43" s="989"/>
      <c r="M43" s="989"/>
      <c r="N43" s="981"/>
      <c r="O43" s="962"/>
      <c r="P43" s="963"/>
      <c r="Q43" s="963"/>
      <c r="R43" s="963"/>
      <c r="S43" s="964"/>
      <c r="T43" s="183"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965"/>
      <c r="BC43" s="966"/>
      <c r="BD43" s="967"/>
      <c r="BE43" s="968"/>
      <c r="BF43" s="969"/>
      <c r="BG43" s="970"/>
      <c r="BH43" s="970"/>
      <c r="BI43" s="970"/>
      <c r="BJ43" s="971"/>
    </row>
    <row r="44" spans="2:62" ht="20.25" customHeight="1">
      <c r="B44" s="979"/>
      <c r="C44" s="982"/>
      <c r="D44" s="983"/>
      <c r="E44" s="160"/>
      <c r="F44" s="161">
        <f>C43</f>
        <v>0</v>
      </c>
      <c r="G44" s="160"/>
      <c r="H44" s="161">
        <f>I43</f>
        <v>0</v>
      </c>
      <c r="I44" s="986"/>
      <c r="J44" s="987"/>
      <c r="K44" s="990"/>
      <c r="L44" s="991"/>
      <c r="M44" s="991"/>
      <c r="N44" s="983"/>
      <c r="O44" s="962"/>
      <c r="P44" s="963"/>
      <c r="Q44" s="963"/>
      <c r="R44" s="963"/>
      <c r="S44" s="964"/>
      <c r="T44" s="184" t="s">
        <v>254</v>
      </c>
      <c r="U44" s="120"/>
      <c r="V44" s="185"/>
      <c r="W44" s="170" t="str">
        <f>IF(W43="","",VLOOKUP(W43,'シフト記号表（従来型・ユニット型共通）'!$C$6:$L$47,10,FALSE))</f>
        <v/>
      </c>
      <c r="X44" s="171" t="str">
        <f>IF(X43="","",VLOOKUP(X43,'シフト記号表（従来型・ユニット型共通）'!$C$6:$L$47,10,FALSE))</f>
        <v/>
      </c>
      <c r="Y44" s="171" t="str">
        <f>IF(Y43="","",VLOOKUP(Y43,'シフト記号表（従来型・ユニット型共通）'!$C$6:$L$47,10,FALSE))</f>
        <v/>
      </c>
      <c r="Z44" s="171" t="str">
        <f>IF(Z43="","",VLOOKUP(Z43,'シフト記号表（従来型・ユニット型共通）'!$C$6:$L$47,10,FALSE))</f>
        <v/>
      </c>
      <c r="AA44" s="171" t="str">
        <f>IF(AA43="","",VLOOKUP(AA43,'シフト記号表（従来型・ユニット型共通）'!$C$6:$L$47,10,FALSE))</f>
        <v/>
      </c>
      <c r="AB44" s="171" t="str">
        <f>IF(AB43="","",VLOOKUP(AB43,'シフト記号表（従来型・ユニット型共通）'!$C$6:$L$47,10,FALSE))</f>
        <v/>
      </c>
      <c r="AC44" s="172" t="str">
        <f>IF(AC43="","",VLOOKUP(AC43,'シフト記号表（従来型・ユニット型共通）'!$C$6:$L$47,10,FALSE))</f>
        <v/>
      </c>
      <c r="AD44" s="170" t="str">
        <f>IF(AD43="","",VLOOKUP(AD43,'シフト記号表（従来型・ユニット型共通）'!$C$6:$L$47,10,FALSE))</f>
        <v/>
      </c>
      <c r="AE44" s="171" t="str">
        <f>IF(AE43="","",VLOOKUP(AE43,'シフト記号表（従来型・ユニット型共通）'!$C$6:$L$47,10,FALSE))</f>
        <v/>
      </c>
      <c r="AF44" s="171" t="str">
        <f>IF(AF43="","",VLOOKUP(AF43,'シフト記号表（従来型・ユニット型共通）'!$C$6:$L$47,10,FALSE))</f>
        <v/>
      </c>
      <c r="AG44" s="171" t="str">
        <f>IF(AG43="","",VLOOKUP(AG43,'シフト記号表（従来型・ユニット型共通）'!$C$6:$L$47,10,FALSE))</f>
        <v/>
      </c>
      <c r="AH44" s="171" t="str">
        <f>IF(AH43="","",VLOOKUP(AH43,'シフト記号表（従来型・ユニット型共通）'!$C$6:$L$47,10,FALSE))</f>
        <v/>
      </c>
      <c r="AI44" s="171" t="str">
        <f>IF(AI43="","",VLOOKUP(AI43,'シフト記号表（従来型・ユニット型共通）'!$C$6:$L$47,10,FALSE))</f>
        <v/>
      </c>
      <c r="AJ44" s="172" t="str">
        <f>IF(AJ43="","",VLOOKUP(AJ43,'シフト記号表（従来型・ユニット型共通）'!$C$6:$L$47,10,FALSE))</f>
        <v/>
      </c>
      <c r="AK44" s="170" t="str">
        <f>IF(AK43="","",VLOOKUP(AK43,'シフト記号表（従来型・ユニット型共通）'!$C$6:$L$47,10,FALSE))</f>
        <v/>
      </c>
      <c r="AL44" s="171" t="str">
        <f>IF(AL43="","",VLOOKUP(AL43,'シフト記号表（従来型・ユニット型共通）'!$C$6:$L$47,10,FALSE))</f>
        <v/>
      </c>
      <c r="AM44" s="171" t="str">
        <f>IF(AM43="","",VLOOKUP(AM43,'シフト記号表（従来型・ユニット型共通）'!$C$6:$L$47,10,FALSE))</f>
        <v/>
      </c>
      <c r="AN44" s="171" t="str">
        <f>IF(AN43="","",VLOOKUP(AN43,'シフト記号表（従来型・ユニット型共通）'!$C$6:$L$47,10,FALSE))</f>
        <v/>
      </c>
      <c r="AO44" s="171" t="str">
        <f>IF(AO43="","",VLOOKUP(AO43,'シフト記号表（従来型・ユニット型共通）'!$C$6:$L$47,10,FALSE))</f>
        <v/>
      </c>
      <c r="AP44" s="171" t="str">
        <f>IF(AP43="","",VLOOKUP(AP43,'シフト記号表（従来型・ユニット型共通）'!$C$6:$L$47,10,FALSE))</f>
        <v/>
      </c>
      <c r="AQ44" s="172" t="str">
        <f>IF(AQ43="","",VLOOKUP(AQ43,'シフト記号表（従来型・ユニット型共通）'!$C$6:$L$47,10,FALSE))</f>
        <v/>
      </c>
      <c r="AR44" s="170" t="str">
        <f>IF(AR43="","",VLOOKUP(AR43,'シフト記号表（従来型・ユニット型共通）'!$C$6:$L$47,10,FALSE))</f>
        <v/>
      </c>
      <c r="AS44" s="171" t="str">
        <f>IF(AS43="","",VLOOKUP(AS43,'シフト記号表（従来型・ユニット型共通）'!$C$6:$L$47,10,FALSE))</f>
        <v/>
      </c>
      <c r="AT44" s="171" t="str">
        <f>IF(AT43="","",VLOOKUP(AT43,'シフト記号表（従来型・ユニット型共通）'!$C$6:$L$47,10,FALSE))</f>
        <v/>
      </c>
      <c r="AU44" s="171" t="str">
        <f>IF(AU43="","",VLOOKUP(AU43,'シフト記号表（従来型・ユニット型共通）'!$C$6:$L$47,10,FALSE))</f>
        <v/>
      </c>
      <c r="AV44" s="171" t="str">
        <f>IF(AV43="","",VLOOKUP(AV43,'シフト記号表（従来型・ユニット型共通）'!$C$6:$L$47,10,FALSE))</f>
        <v/>
      </c>
      <c r="AW44" s="171" t="str">
        <f>IF(AW43="","",VLOOKUP(AW43,'シフト記号表（従来型・ユニット型共通）'!$C$6:$L$47,10,FALSE))</f>
        <v/>
      </c>
      <c r="AX44" s="172" t="str">
        <f>IF(AX43="","",VLOOKUP(AX43,'シフト記号表（従来型・ユニット型共通）'!$C$6:$L$47,10,FALSE))</f>
        <v/>
      </c>
      <c r="AY44" s="170" t="str">
        <f>IF(AY43="","",VLOOKUP(AY43,'シフト記号表（従来型・ユニット型共通）'!$C$6:$L$47,10,FALSE))</f>
        <v/>
      </c>
      <c r="AZ44" s="171" t="str">
        <f>IF(AZ43="","",VLOOKUP(AZ43,'シフト記号表（従来型・ユニット型共通）'!$C$6:$L$47,10,FALSE))</f>
        <v/>
      </c>
      <c r="BA44" s="171" t="str">
        <f>IF(BA43="","",VLOOKUP(BA43,'シフト記号表（従来型・ユニット型共通）'!$C$6:$L$47,10,FALSE))</f>
        <v/>
      </c>
      <c r="BB44" s="975">
        <f>IF($BE$3="４週",SUM(W44:AX44),IF($BE$3="暦月",SUM(W44:BA44),""))</f>
        <v>0</v>
      </c>
      <c r="BC44" s="976"/>
      <c r="BD44" s="977">
        <f>IF($BE$3="４週",BB44/4,IF($BE$3="暦月",(BB44/($BE$8/7)),""))</f>
        <v>0</v>
      </c>
      <c r="BE44" s="976"/>
      <c r="BF44" s="972"/>
      <c r="BG44" s="973"/>
      <c r="BH44" s="973"/>
      <c r="BI44" s="973"/>
      <c r="BJ44" s="974"/>
    </row>
    <row r="45" spans="2:62" ht="20.25" customHeight="1">
      <c r="B45" s="978">
        <f>B43+1</f>
        <v>15</v>
      </c>
      <c r="C45" s="980"/>
      <c r="D45" s="981"/>
      <c r="E45" s="160"/>
      <c r="F45" s="161"/>
      <c r="G45" s="160"/>
      <c r="H45" s="161"/>
      <c r="I45" s="984"/>
      <c r="J45" s="985"/>
      <c r="K45" s="988"/>
      <c r="L45" s="989"/>
      <c r="M45" s="989"/>
      <c r="N45" s="981"/>
      <c r="O45" s="962"/>
      <c r="P45" s="963"/>
      <c r="Q45" s="963"/>
      <c r="R45" s="963"/>
      <c r="S45" s="964"/>
      <c r="T45" s="183"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965"/>
      <c r="BC45" s="966"/>
      <c r="BD45" s="967"/>
      <c r="BE45" s="968"/>
      <c r="BF45" s="969"/>
      <c r="BG45" s="970"/>
      <c r="BH45" s="970"/>
      <c r="BI45" s="970"/>
      <c r="BJ45" s="971"/>
    </row>
    <row r="46" spans="2:62" ht="20.25" customHeight="1">
      <c r="B46" s="979"/>
      <c r="C46" s="982"/>
      <c r="D46" s="983"/>
      <c r="E46" s="160"/>
      <c r="F46" s="161">
        <f>C45</f>
        <v>0</v>
      </c>
      <c r="G46" s="160"/>
      <c r="H46" s="161">
        <f>I45</f>
        <v>0</v>
      </c>
      <c r="I46" s="986"/>
      <c r="J46" s="987"/>
      <c r="K46" s="990"/>
      <c r="L46" s="991"/>
      <c r="M46" s="991"/>
      <c r="N46" s="983"/>
      <c r="O46" s="962"/>
      <c r="P46" s="963"/>
      <c r="Q46" s="963"/>
      <c r="R46" s="963"/>
      <c r="S46" s="964"/>
      <c r="T46" s="184" t="s">
        <v>254</v>
      </c>
      <c r="U46" s="120"/>
      <c r="V46" s="185"/>
      <c r="W46" s="170" t="str">
        <f>IF(W45="","",VLOOKUP(W45,'シフト記号表（従来型・ユニット型共通）'!$C$6:$L$47,10,FALSE))</f>
        <v/>
      </c>
      <c r="X46" s="171" t="str">
        <f>IF(X45="","",VLOOKUP(X45,'シフト記号表（従来型・ユニット型共通）'!$C$6:$L$47,10,FALSE))</f>
        <v/>
      </c>
      <c r="Y46" s="171" t="str">
        <f>IF(Y45="","",VLOOKUP(Y45,'シフト記号表（従来型・ユニット型共通）'!$C$6:$L$47,10,FALSE))</f>
        <v/>
      </c>
      <c r="Z46" s="171" t="str">
        <f>IF(Z45="","",VLOOKUP(Z45,'シフト記号表（従来型・ユニット型共通）'!$C$6:$L$47,10,FALSE))</f>
        <v/>
      </c>
      <c r="AA46" s="171" t="str">
        <f>IF(AA45="","",VLOOKUP(AA45,'シフト記号表（従来型・ユニット型共通）'!$C$6:$L$47,10,FALSE))</f>
        <v/>
      </c>
      <c r="AB46" s="171" t="str">
        <f>IF(AB45="","",VLOOKUP(AB45,'シフト記号表（従来型・ユニット型共通）'!$C$6:$L$47,10,FALSE))</f>
        <v/>
      </c>
      <c r="AC46" s="172" t="str">
        <f>IF(AC45="","",VLOOKUP(AC45,'シフト記号表（従来型・ユニット型共通）'!$C$6:$L$47,10,FALSE))</f>
        <v/>
      </c>
      <c r="AD46" s="170" t="str">
        <f>IF(AD45="","",VLOOKUP(AD45,'シフト記号表（従来型・ユニット型共通）'!$C$6:$L$47,10,FALSE))</f>
        <v/>
      </c>
      <c r="AE46" s="171" t="str">
        <f>IF(AE45="","",VLOOKUP(AE45,'シフト記号表（従来型・ユニット型共通）'!$C$6:$L$47,10,FALSE))</f>
        <v/>
      </c>
      <c r="AF46" s="171" t="str">
        <f>IF(AF45="","",VLOOKUP(AF45,'シフト記号表（従来型・ユニット型共通）'!$C$6:$L$47,10,FALSE))</f>
        <v/>
      </c>
      <c r="AG46" s="171" t="str">
        <f>IF(AG45="","",VLOOKUP(AG45,'シフト記号表（従来型・ユニット型共通）'!$C$6:$L$47,10,FALSE))</f>
        <v/>
      </c>
      <c r="AH46" s="171" t="str">
        <f>IF(AH45="","",VLOOKUP(AH45,'シフト記号表（従来型・ユニット型共通）'!$C$6:$L$47,10,FALSE))</f>
        <v/>
      </c>
      <c r="AI46" s="171" t="str">
        <f>IF(AI45="","",VLOOKUP(AI45,'シフト記号表（従来型・ユニット型共通）'!$C$6:$L$47,10,FALSE))</f>
        <v/>
      </c>
      <c r="AJ46" s="172" t="str">
        <f>IF(AJ45="","",VLOOKUP(AJ45,'シフト記号表（従来型・ユニット型共通）'!$C$6:$L$47,10,FALSE))</f>
        <v/>
      </c>
      <c r="AK46" s="170" t="str">
        <f>IF(AK45="","",VLOOKUP(AK45,'シフト記号表（従来型・ユニット型共通）'!$C$6:$L$47,10,FALSE))</f>
        <v/>
      </c>
      <c r="AL46" s="171" t="str">
        <f>IF(AL45="","",VLOOKUP(AL45,'シフト記号表（従来型・ユニット型共通）'!$C$6:$L$47,10,FALSE))</f>
        <v/>
      </c>
      <c r="AM46" s="171" t="str">
        <f>IF(AM45="","",VLOOKUP(AM45,'シフト記号表（従来型・ユニット型共通）'!$C$6:$L$47,10,FALSE))</f>
        <v/>
      </c>
      <c r="AN46" s="171" t="str">
        <f>IF(AN45="","",VLOOKUP(AN45,'シフト記号表（従来型・ユニット型共通）'!$C$6:$L$47,10,FALSE))</f>
        <v/>
      </c>
      <c r="AO46" s="171" t="str">
        <f>IF(AO45="","",VLOOKUP(AO45,'シフト記号表（従来型・ユニット型共通）'!$C$6:$L$47,10,FALSE))</f>
        <v/>
      </c>
      <c r="AP46" s="171" t="str">
        <f>IF(AP45="","",VLOOKUP(AP45,'シフト記号表（従来型・ユニット型共通）'!$C$6:$L$47,10,FALSE))</f>
        <v/>
      </c>
      <c r="AQ46" s="172" t="str">
        <f>IF(AQ45="","",VLOOKUP(AQ45,'シフト記号表（従来型・ユニット型共通）'!$C$6:$L$47,10,FALSE))</f>
        <v/>
      </c>
      <c r="AR46" s="170" t="str">
        <f>IF(AR45="","",VLOOKUP(AR45,'シフト記号表（従来型・ユニット型共通）'!$C$6:$L$47,10,FALSE))</f>
        <v/>
      </c>
      <c r="AS46" s="171" t="str">
        <f>IF(AS45="","",VLOOKUP(AS45,'シフト記号表（従来型・ユニット型共通）'!$C$6:$L$47,10,FALSE))</f>
        <v/>
      </c>
      <c r="AT46" s="171" t="str">
        <f>IF(AT45="","",VLOOKUP(AT45,'シフト記号表（従来型・ユニット型共通）'!$C$6:$L$47,10,FALSE))</f>
        <v/>
      </c>
      <c r="AU46" s="171" t="str">
        <f>IF(AU45="","",VLOOKUP(AU45,'シフト記号表（従来型・ユニット型共通）'!$C$6:$L$47,10,FALSE))</f>
        <v/>
      </c>
      <c r="AV46" s="171" t="str">
        <f>IF(AV45="","",VLOOKUP(AV45,'シフト記号表（従来型・ユニット型共通）'!$C$6:$L$47,10,FALSE))</f>
        <v/>
      </c>
      <c r="AW46" s="171" t="str">
        <f>IF(AW45="","",VLOOKUP(AW45,'シフト記号表（従来型・ユニット型共通）'!$C$6:$L$47,10,FALSE))</f>
        <v/>
      </c>
      <c r="AX46" s="172" t="str">
        <f>IF(AX45="","",VLOOKUP(AX45,'シフト記号表（従来型・ユニット型共通）'!$C$6:$L$47,10,FALSE))</f>
        <v/>
      </c>
      <c r="AY46" s="170" t="str">
        <f>IF(AY45="","",VLOOKUP(AY45,'シフト記号表（従来型・ユニット型共通）'!$C$6:$L$47,10,FALSE))</f>
        <v/>
      </c>
      <c r="AZ46" s="171" t="str">
        <f>IF(AZ45="","",VLOOKUP(AZ45,'シフト記号表（従来型・ユニット型共通）'!$C$6:$L$47,10,FALSE))</f>
        <v/>
      </c>
      <c r="BA46" s="171" t="str">
        <f>IF(BA45="","",VLOOKUP(BA45,'シフト記号表（従来型・ユニット型共通）'!$C$6:$L$47,10,FALSE))</f>
        <v/>
      </c>
      <c r="BB46" s="975">
        <f>IF($BE$3="４週",SUM(W46:AX46),IF($BE$3="暦月",SUM(W46:BA46),""))</f>
        <v>0</v>
      </c>
      <c r="BC46" s="976"/>
      <c r="BD46" s="977">
        <f>IF($BE$3="４週",BB46/4,IF($BE$3="暦月",(BB46/($BE$8/7)),""))</f>
        <v>0</v>
      </c>
      <c r="BE46" s="976"/>
      <c r="BF46" s="972"/>
      <c r="BG46" s="973"/>
      <c r="BH46" s="973"/>
      <c r="BI46" s="973"/>
      <c r="BJ46" s="974"/>
    </row>
    <row r="47" spans="2:62" ht="20.25" customHeight="1">
      <c r="B47" s="978">
        <f>B45+1</f>
        <v>16</v>
      </c>
      <c r="C47" s="980"/>
      <c r="D47" s="981"/>
      <c r="E47" s="160"/>
      <c r="F47" s="161"/>
      <c r="G47" s="160"/>
      <c r="H47" s="161"/>
      <c r="I47" s="984"/>
      <c r="J47" s="985"/>
      <c r="K47" s="988"/>
      <c r="L47" s="989"/>
      <c r="M47" s="989"/>
      <c r="N47" s="981"/>
      <c r="O47" s="962"/>
      <c r="P47" s="963"/>
      <c r="Q47" s="963"/>
      <c r="R47" s="963"/>
      <c r="S47" s="964"/>
      <c r="T47" s="183"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965"/>
      <c r="BC47" s="966"/>
      <c r="BD47" s="967"/>
      <c r="BE47" s="968"/>
      <c r="BF47" s="969"/>
      <c r="BG47" s="970"/>
      <c r="BH47" s="970"/>
      <c r="BI47" s="970"/>
      <c r="BJ47" s="971"/>
    </row>
    <row r="48" spans="2:62" ht="20.25" customHeight="1">
      <c r="B48" s="979"/>
      <c r="C48" s="982"/>
      <c r="D48" s="983"/>
      <c r="E48" s="160"/>
      <c r="F48" s="161">
        <f>C47</f>
        <v>0</v>
      </c>
      <c r="G48" s="160"/>
      <c r="H48" s="161">
        <f>I47</f>
        <v>0</v>
      </c>
      <c r="I48" s="986"/>
      <c r="J48" s="987"/>
      <c r="K48" s="990"/>
      <c r="L48" s="991"/>
      <c r="M48" s="991"/>
      <c r="N48" s="983"/>
      <c r="O48" s="962"/>
      <c r="P48" s="963"/>
      <c r="Q48" s="963"/>
      <c r="R48" s="963"/>
      <c r="S48" s="964"/>
      <c r="T48" s="184" t="s">
        <v>254</v>
      </c>
      <c r="U48" s="120"/>
      <c r="V48" s="185"/>
      <c r="W48" s="170" t="str">
        <f>IF(W47="","",VLOOKUP(W47,'シフト記号表（従来型・ユニット型共通）'!$C$6:$L$47,10,FALSE))</f>
        <v/>
      </c>
      <c r="X48" s="171" t="str">
        <f>IF(X47="","",VLOOKUP(X47,'シフト記号表（従来型・ユニット型共通）'!$C$6:$L$47,10,FALSE))</f>
        <v/>
      </c>
      <c r="Y48" s="171" t="str">
        <f>IF(Y47="","",VLOOKUP(Y47,'シフト記号表（従来型・ユニット型共通）'!$C$6:$L$47,10,FALSE))</f>
        <v/>
      </c>
      <c r="Z48" s="171" t="str">
        <f>IF(Z47="","",VLOOKUP(Z47,'シフト記号表（従来型・ユニット型共通）'!$C$6:$L$47,10,FALSE))</f>
        <v/>
      </c>
      <c r="AA48" s="171" t="str">
        <f>IF(AA47="","",VLOOKUP(AA47,'シフト記号表（従来型・ユニット型共通）'!$C$6:$L$47,10,FALSE))</f>
        <v/>
      </c>
      <c r="AB48" s="171" t="str">
        <f>IF(AB47="","",VLOOKUP(AB47,'シフト記号表（従来型・ユニット型共通）'!$C$6:$L$47,10,FALSE))</f>
        <v/>
      </c>
      <c r="AC48" s="172" t="str">
        <f>IF(AC47="","",VLOOKUP(AC47,'シフト記号表（従来型・ユニット型共通）'!$C$6:$L$47,10,FALSE))</f>
        <v/>
      </c>
      <c r="AD48" s="170" t="str">
        <f>IF(AD47="","",VLOOKUP(AD47,'シフト記号表（従来型・ユニット型共通）'!$C$6:$L$47,10,FALSE))</f>
        <v/>
      </c>
      <c r="AE48" s="171" t="str">
        <f>IF(AE47="","",VLOOKUP(AE47,'シフト記号表（従来型・ユニット型共通）'!$C$6:$L$47,10,FALSE))</f>
        <v/>
      </c>
      <c r="AF48" s="171" t="str">
        <f>IF(AF47="","",VLOOKUP(AF47,'シフト記号表（従来型・ユニット型共通）'!$C$6:$L$47,10,FALSE))</f>
        <v/>
      </c>
      <c r="AG48" s="171" t="str">
        <f>IF(AG47="","",VLOOKUP(AG47,'シフト記号表（従来型・ユニット型共通）'!$C$6:$L$47,10,FALSE))</f>
        <v/>
      </c>
      <c r="AH48" s="171" t="str">
        <f>IF(AH47="","",VLOOKUP(AH47,'シフト記号表（従来型・ユニット型共通）'!$C$6:$L$47,10,FALSE))</f>
        <v/>
      </c>
      <c r="AI48" s="171" t="str">
        <f>IF(AI47="","",VLOOKUP(AI47,'シフト記号表（従来型・ユニット型共通）'!$C$6:$L$47,10,FALSE))</f>
        <v/>
      </c>
      <c r="AJ48" s="172" t="str">
        <f>IF(AJ47="","",VLOOKUP(AJ47,'シフト記号表（従来型・ユニット型共通）'!$C$6:$L$47,10,FALSE))</f>
        <v/>
      </c>
      <c r="AK48" s="170" t="str">
        <f>IF(AK47="","",VLOOKUP(AK47,'シフト記号表（従来型・ユニット型共通）'!$C$6:$L$47,10,FALSE))</f>
        <v/>
      </c>
      <c r="AL48" s="171" t="str">
        <f>IF(AL47="","",VLOOKUP(AL47,'シフト記号表（従来型・ユニット型共通）'!$C$6:$L$47,10,FALSE))</f>
        <v/>
      </c>
      <c r="AM48" s="171" t="str">
        <f>IF(AM47="","",VLOOKUP(AM47,'シフト記号表（従来型・ユニット型共通）'!$C$6:$L$47,10,FALSE))</f>
        <v/>
      </c>
      <c r="AN48" s="171" t="str">
        <f>IF(AN47="","",VLOOKUP(AN47,'シフト記号表（従来型・ユニット型共通）'!$C$6:$L$47,10,FALSE))</f>
        <v/>
      </c>
      <c r="AO48" s="171" t="str">
        <f>IF(AO47="","",VLOOKUP(AO47,'シフト記号表（従来型・ユニット型共通）'!$C$6:$L$47,10,FALSE))</f>
        <v/>
      </c>
      <c r="AP48" s="171" t="str">
        <f>IF(AP47="","",VLOOKUP(AP47,'シフト記号表（従来型・ユニット型共通）'!$C$6:$L$47,10,FALSE))</f>
        <v/>
      </c>
      <c r="AQ48" s="172" t="str">
        <f>IF(AQ47="","",VLOOKUP(AQ47,'シフト記号表（従来型・ユニット型共通）'!$C$6:$L$47,10,FALSE))</f>
        <v/>
      </c>
      <c r="AR48" s="170" t="str">
        <f>IF(AR47="","",VLOOKUP(AR47,'シフト記号表（従来型・ユニット型共通）'!$C$6:$L$47,10,FALSE))</f>
        <v/>
      </c>
      <c r="AS48" s="171" t="str">
        <f>IF(AS47="","",VLOOKUP(AS47,'シフト記号表（従来型・ユニット型共通）'!$C$6:$L$47,10,FALSE))</f>
        <v/>
      </c>
      <c r="AT48" s="171" t="str">
        <f>IF(AT47="","",VLOOKUP(AT47,'シフト記号表（従来型・ユニット型共通）'!$C$6:$L$47,10,FALSE))</f>
        <v/>
      </c>
      <c r="AU48" s="171" t="str">
        <f>IF(AU47="","",VLOOKUP(AU47,'シフト記号表（従来型・ユニット型共通）'!$C$6:$L$47,10,FALSE))</f>
        <v/>
      </c>
      <c r="AV48" s="171" t="str">
        <f>IF(AV47="","",VLOOKUP(AV47,'シフト記号表（従来型・ユニット型共通）'!$C$6:$L$47,10,FALSE))</f>
        <v/>
      </c>
      <c r="AW48" s="171" t="str">
        <f>IF(AW47="","",VLOOKUP(AW47,'シフト記号表（従来型・ユニット型共通）'!$C$6:$L$47,10,FALSE))</f>
        <v/>
      </c>
      <c r="AX48" s="172" t="str">
        <f>IF(AX47="","",VLOOKUP(AX47,'シフト記号表（従来型・ユニット型共通）'!$C$6:$L$47,10,FALSE))</f>
        <v/>
      </c>
      <c r="AY48" s="170" t="str">
        <f>IF(AY47="","",VLOOKUP(AY47,'シフト記号表（従来型・ユニット型共通）'!$C$6:$L$47,10,FALSE))</f>
        <v/>
      </c>
      <c r="AZ48" s="171" t="str">
        <f>IF(AZ47="","",VLOOKUP(AZ47,'シフト記号表（従来型・ユニット型共通）'!$C$6:$L$47,10,FALSE))</f>
        <v/>
      </c>
      <c r="BA48" s="171" t="str">
        <f>IF(BA47="","",VLOOKUP(BA47,'シフト記号表（従来型・ユニット型共通）'!$C$6:$L$47,10,FALSE))</f>
        <v/>
      </c>
      <c r="BB48" s="975">
        <f>IF($BE$3="４週",SUM(W48:AX48),IF($BE$3="暦月",SUM(W48:BA48),""))</f>
        <v>0</v>
      </c>
      <c r="BC48" s="976"/>
      <c r="BD48" s="977">
        <f>IF($BE$3="４週",BB48/4,IF($BE$3="暦月",(BB48/($BE$8/7)),""))</f>
        <v>0</v>
      </c>
      <c r="BE48" s="976"/>
      <c r="BF48" s="972"/>
      <c r="BG48" s="973"/>
      <c r="BH48" s="973"/>
      <c r="BI48" s="973"/>
      <c r="BJ48" s="974"/>
    </row>
    <row r="49" spans="2:62" ht="20.25" customHeight="1">
      <c r="B49" s="978">
        <f>B47+1</f>
        <v>17</v>
      </c>
      <c r="C49" s="980"/>
      <c r="D49" s="981"/>
      <c r="E49" s="160"/>
      <c r="F49" s="161"/>
      <c r="G49" s="160"/>
      <c r="H49" s="161"/>
      <c r="I49" s="984"/>
      <c r="J49" s="985"/>
      <c r="K49" s="988"/>
      <c r="L49" s="989"/>
      <c r="M49" s="989"/>
      <c r="N49" s="981"/>
      <c r="O49" s="962"/>
      <c r="P49" s="963"/>
      <c r="Q49" s="963"/>
      <c r="R49" s="963"/>
      <c r="S49" s="964"/>
      <c r="T49" s="183"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965"/>
      <c r="BC49" s="966"/>
      <c r="BD49" s="967"/>
      <c r="BE49" s="968"/>
      <c r="BF49" s="969"/>
      <c r="BG49" s="970"/>
      <c r="BH49" s="970"/>
      <c r="BI49" s="970"/>
      <c r="BJ49" s="971"/>
    </row>
    <row r="50" spans="2:62" ht="20.25" customHeight="1">
      <c r="B50" s="979"/>
      <c r="C50" s="982"/>
      <c r="D50" s="983"/>
      <c r="E50" s="160"/>
      <c r="F50" s="161">
        <f>C49</f>
        <v>0</v>
      </c>
      <c r="G50" s="160"/>
      <c r="H50" s="161">
        <f>I49</f>
        <v>0</v>
      </c>
      <c r="I50" s="986"/>
      <c r="J50" s="987"/>
      <c r="K50" s="990"/>
      <c r="L50" s="991"/>
      <c r="M50" s="991"/>
      <c r="N50" s="983"/>
      <c r="O50" s="962"/>
      <c r="P50" s="963"/>
      <c r="Q50" s="963"/>
      <c r="R50" s="963"/>
      <c r="S50" s="964"/>
      <c r="T50" s="184" t="s">
        <v>254</v>
      </c>
      <c r="U50" s="120"/>
      <c r="V50" s="185"/>
      <c r="W50" s="170" t="str">
        <f>IF(W49="","",VLOOKUP(W49,'シフト記号表（従来型・ユニット型共通）'!$C$6:$L$47,10,FALSE))</f>
        <v/>
      </c>
      <c r="X50" s="171" t="str">
        <f>IF(X49="","",VLOOKUP(X49,'シフト記号表（従来型・ユニット型共通）'!$C$6:$L$47,10,FALSE))</f>
        <v/>
      </c>
      <c r="Y50" s="171" t="str">
        <f>IF(Y49="","",VLOOKUP(Y49,'シフト記号表（従来型・ユニット型共通）'!$C$6:$L$47,10,FALSE))</f>
        <v/>
      </c>
      <c r="Z50" s="171" t="str">
        <f>IF(Z49="","",VLOOKUP(Z49,'シフト記号表（従来型・ユニット型共通）'!$C$6:$L$47,10,FALSE))</f>
        <v/>
      </c>
      <c r="AA50" s="171" t="str">
        <f>IF(AA49="","",VLOOKUP(AA49,'シフト記号表（従来型・ユニット型共通）'!$C$6:$L$47,10,FALSE))</f>
        <v/>
      </c>
      <c r="AB50" s="171" t="str">
        <f>IF(AB49="","",VLOOKUP(AB49,'シフト記号表（従来型・ユニット型共通）'!$C$6:$L$47,10,FALSE))</f>
        <v/>
      </c>
      <c r="AC50" s="172" t="str">
        <f>IF(AC49="","",VLOOKUP(AC49,'シフト記号表（従来型・ユニット型共通）'!$C$6:$L$47,10,FALSE))</f>
        <v/>
      </c>
      <c r="AD50" s="170" t="str">
        <f>IF(AD49="","",VLOOKUP(AD49,'シフト記号表（従来型・ユニット型共通）'!$C$6:$L$47,10,FALSE))</f>
        <v/>
      </c>
      <c r="AE50" s="171" t="str">
        <f>IF(AE49="","",VLOOKUP(AE49,'シフト記号表（従来型・ユニット型共通）'!$C$6:$L$47,10,FALSE))</f>
        <v/>
      </c>
      <c r="AF50" s="171" t="str">
        <f>IF(AF49="","",VLOOKUP(AF49,'シフト記号表（従来型・ユニット型共通）'!$C$6:$L$47,10,FALSE))</f>
        <v/>
      </c>
      <c r="AG50" s="171" t="str">
        <f>IF(AG49="","",VLOOKUP(AG49,'シフト記号表（従来型・ユニット型共通）'!$C$6:$L$47,10,FALSE))</f>
        <v/>
      </c>
      <c r="AH50" s="171" t="str">
        <f>IF(AH49="","",VLOOKUP(AH49,'シフト記号表（従来型・ユニット型共通）'!$C$6:$L$47,10,FALSE))</f>
        <v/>
      </c>
      <c r="AI50" s="171" t="str">
        <f>IF(AI49="","",VLOOKUP(AI49,'シフト記号表（従来型・ユニット型共通）'!$C$6:$L$47,10,FALSE))</f>
        <v/>
      </c>
      <c r="AJ50" s="172" t="str">
        <f>IF(AJ49="","",VLOOKUP(AJ49,'シフト記号表（従来型・ユニット型共通）'!$C$6:$L$47,10,FALSE))</f>
        <v/>
      </c>
      <c r="AK50" s="170" t="str">
        <f>IF(AK49="","",VLOOKUP(AK49,'シフト記号表（従来型・ユニット型共通）'!$C$6:$L$47,10,FALSE))</f>
        <v/>
      </c>
      <c r="AL50" s="171" t="str">
        <f>IF(AL49="","",VLOOKUP(AL49,'シフト記号表（従来型・ユニット型共通）'!$C$6:$L$47,10,FALSE))</f>
        <v/>
      </c>
      <c r="AM50" s="171" t="str">
        <f>IF(AM49="","",VLOOKUP(AM49,'シフト記号表（従来型・ユニット型共通）'!$C$6:$L$47,10,FALSE))</f>
        <v/>
      </c>
      <c r="AN50" s="171" t="str">
        <f>IF(AN49="","",VLOOKUP(AN49,'シフト記号表（従来型・ユニット型共通）'!$C$6:$L$47,10,FALSE))</f>
        <v/>
      </c>
      <c r="AO50" s="171" t="str">
        <f>IF(AO49="","",VLOOKUP(AO49,'シフト記号表（従来型・ユニット型共通）'!$C$6:$L$47,10,FALSE))</f>
        <v/>
      </c>
      <c r="AP50" s="171" t="str">
        <f>IF(AP49="","",VLOOKUP(AP49,'シフト記号表（従来型・ユニット型共通）'!$C$6:$L$47,10,FALSE))</f>
        <v/>
      </c>
      <c r="AQ50" s="172" t="str">
        <f>IF(AQ49="","",VLOOKUP(AQ49,'シフト記号表（従来型・ユニット型共通）'!$C$6:$L$47,10,FALSE))</f>
        <v/>
      </c>
      <c r="AR50" s="170" t="str">
        <f>IF(AR49="","",VLOOKUP(AR49,'シフト記号表（従来型・ユニット型共通）'!$C$6:$L$47,10,FALSE))</f>
        <v/>
      </c>
      <c r="AS50" s="171" t="str">
        <f>IF(AS49="","",VLOOKUP(AS49,'シフト記号表（従来型・ユニット型共通）'!$C$6:$L$47,10,FALSE))</f>
        <v/>
      </c>
      <c r="AT50" s="171" t="str">
        <f>IF(AT49="","",VLOOKUP(AT49,'シフト記号表（従来型・ユニット型共通）'!$C$6:$L$47,10,FALSE))</f>
        <v/>
      </c>
      <c r="AU50" s="171" t="str">
        <f>IF(AU49="","",VLOOKUP(AU49,'シフト記号表（従来型・ユニット型共通）'!$C$6:$L$47,10,FALSE))</f>
        <v/>
      </c>
      <c r="AV50" s="171" t="str">
        <f>IF(AV49="","",VLOOKUP(AV49,'シフト記号表（従来型・ユニット型共通）'!$C$6:$L$47,10,FALSE))</f>
        <v/>
      </c>
      <c r="AW50" s="171" t="str">
        <f>IF(AW49="","",VLOOKUP(AW49,'シフト記号表（従来型・ユニット型共通）'!$C$6:$L$47,10,FALSE))</f>
        <v/>
      </c>
      <c r="AX50" s="172" t="str">
        <f>IF(AX49="","",VLOOKUP(AX49,'シフト記号表（従来型・ユニット型共通）'!$C$6:$L$47,10,FALSE))</f>
        <v/>
      </c>
      <c r="AY50" s="170" t="str">
        <f>IF(AY49="","",VLOOKUP(AY49,'シフト記号表（従来型・ユニット型共通）'!$C$6:$L$47,10,FALSE))</f>
        <v/>
      </c>
      <c r="AZ50" s="171" t="str">
        <f>IF(AZ49="","",VLOOKUP(AZ49,'シフト記号表（従来型・ユニット型共通）'!$C$6:$L$47,10,FALSE))</f>
        <v/>
      </c>
      <c r="BA50" s="171" t="str">
        <f>IF(BA49="","",VLOOKUP(BA49,'シフト記号表（従来型・ユニット型共通）'!$C$6:$L$47,10,FALSE))</f>
        <v/>
      </c>
      <c r="BB50" s="975">
        <f>IF($BE$3="４週",SUM(W50:AX50),IF($BE$3="暦月",SUM(W50:BA50),""))</f>
        <v>0</v>
      </c>
      <c r="BC50" s="976"/>
      <c r="BD50" s="977">
        <f>IF($BE$3="４週",BB50/4,IF($BE$3="暦月",(BB50/($BE$8/7)),""))</f>
        <v>0</v>
      </c>
      <c r="BE50" s="976"/>
      <c r="BF50" s="972"/>
      <c r="BG50" s="973"/>
      <c r="BH50" s="973"/>
      <c r="BI50" s="973"/>
      <c r="BJ50" s="974"/>
    </row>
    <row r="51" spans="2:62" ht="20.25" customHeight="1">
      <c r="B51" s="978">
        <f>B49+1</f>
        <v>18</v>
      </c>
      <c r="C51" s="980"/>
      <c r="D51" s="981"/>
      <c r="E51" s="160"/>
      <c r="F51" s="161"/>
      <c r="G51" s="160"/>
      <c r="H51" s="161"/>
      <c r="I51" s="984"/>
      <c r="J51" s="985"/>
      <c r="K51" s="988"/>
      <c r="L51" s="989"/>
      <c r="M51" s="989"/>
      <c r="N51" s="981"/>
      <c r="O51" s="962"/>
      <c r="P51" s="963"/>
      <c r="Q51" s="963"/>
      <c r="R51" s="963"/>
      <c r="S51" s="964"/>
      <c r="T51" s="183"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965"/>
      <c r="BC51" s="966"/>
      <c r="BD51" s="967"/>
      <c r="BE51" s="968"/>
      <c r="BF51" s="969"/>
      <c r="BG51" s="970"/>
      <c r="BH51" s="970"/>
      <c r="BI51" s="970"/>
      <c r="BJ51" s="971"/>
    </row>
    <row r="52" spans="2:62" ht="20.25" customHeight="1" thickBot="1">
      <c r="B52" s="1072"/>
      <c r="C52" s="1073"/>
      <c r="D52" s="1074"/>
      <c r="E52" s="1075"/>
      <c r="F52" s="1076">
        <f>C51</f>
        <v>0</v>
      </c>
      <c r="G52" s="1075"/>
      <c r="H52" s="1076">
        <f>I51</f>
        <v>0</v>
      </c>
      <c r="I52" s="1077"/>
      <c r="J52" s="1078"/>
      <c r="K52" s="1079"/>
      <c r="L52" s="1080"/>
      <c r="M52" s="1080"/>
      <c r="N52" s="1074"/>
      <c r="O52" s="1081"/>
      <c r="P52" s="1082"/>
      <c r="Q52" s="1082"/>
      <c r="R52" s="1082"/>
      <c r="S52" s="1083"/>
      <c r="T52" s="1084" t="s">
        <v>254</v>
      </c>
      <c r="U52" s="1085"/>
      <c r="V52" s="1086"/>
      <c r="W52" s="1087" t="str">
        <f>IF(W51="","",VLOOKUP(W51,'シフト記号表（従来型・ユニット型共通）'!$C$6:$L$47,10,FALSE))</f>
        <v/>
      </c>
      <c r="X52" s="1088" t="str">
        <f>IF(X51="","",VLOOKUP(X51,'シフト記号表（従来型・ユニット型共通）'!$C$6:$L$47,10,FALSE))</f>
        <v/>
      </c>
      <c r="Y52" s="1088" t="str">
        <f>IF(Y51="","",VLOOKUP(Y51,'シフト記号表（従来型・ユニット型共通）'!$C$6:$L$47,10,FALSE))</f>
        <v/>
      </c>
      <c r="Z52" s="1088" t="str">
        <f>IF(Z51="","",VLOOKUP(Z51,'シフト記号表（従来型・ユニット型共通）'!$C$6:$L$47,10,FALSE))</f>
        <v/>
      </c>
      <c r="AA52" s="1088" t="str">
        <f>IF(AA51="","",VLOOKUP(AA51,'シフト記号表（従来型・ユニット型共通）'!$C$6:$L$47,10,FALSE))</f>
        <v/>
      </c>
      <c r="AB52" s="1088" t="str">
        <f>IF(AB51="","",VLOOKUP(AB51,'シフト記号表（従来型・ユニット型共通）'!$C$6:$L$47,10,FALSE))</f>
        <v/>
      </c>
      <c r="AC52" s="1089" t="str">
        <f>IF(AC51="","",VLOOKUP(AC51,'シフト記号表（従来型・ユニット型共通）'!$C$6:$L$47,10,FALSE))</f>
        <v/>
      </c>
      <c r="AD52" s="1087" t="str">
        <f>IF(AD51="","",VLOOKUP(AD51,'シフト記号表（従来型・ユニット型共通）'!$C$6:$L$47,10,FALSE))</f>
        <v/>
      </c>
      <c r="AE52" s="1088" t="str">
        <f>IF(AE51="","",VLOOKUP(AE51,'シフト記号表（従来型・ユニット型共通）'!$C$6:$L$47,10,FALSE))</f>
        <v/>
      </c>
      <c r="AF52" s="1088" t="str">
        <f>IF(AF51="","",VLOOKUP(AF51,'シフト記号表（従来型・ユニット型共通）'!$C$6:$L$47,10,FALSE))</f>
        <v/>
      </c>
      <c r="AG52" s="1088" t="str">
        <f>IF(AG51="","",VLOOKUP(AG51,'シフト記号表（従来型・ユニット型共通）'!$C$6:$L$47,10,FALSE))</f>
        <v/>
      </c>
      <c r="AH52" s="1088" t="str">
        <f>IF(AH51="","",VLOOKUP(AH51,'シフト記号表（従来型・ユニット型共通）'!$C$6:$L$47,10,FALSE))</f>
        <v/>
      </c>
      <c r="AI52" s="1088" t="str">
        <f>IF(AI51="","",VLOOKUP(AI51,'シフト記号表（従来型・ユニット型共通）'!$C$6:$L$47,10,FALSE))</f>
        <v/>
      </c>
      <c r="AJ52" s="1089" t="str">
        <f>IF(AJ51="","",VLOOKUP(AJ51,'シフト記号表（従来型・ユニット型共通）'!$C$6:$L$47,10,FALSE))</f>
        <v/>
      </c>
      <c r="AK52" s="1087" t="str">
        <f>IF(AK51="","",VLOOKUP(AK51,'シフト記号表（従来型・ユニット型共通）'!$C$6:$L$47,10,FALSE))</f>
        <v/>
      </c>
      <c r="AL52" s="1088" t="str">
        <f>IF(AL51="","",VLOOKUP(AL51,'シフト記号表（従来型・ユニット型共通）'!$C$6:$L$47,10,FALSE))</f>
        <v/>
      </c>
      <c r="AM52" s="1088" t="str">
        <f>IF(AM51="","",VLOOKUP(AM51,'シフト記号表（従来型・ユニット型共通）'!$C$6:$L$47,10,FALSE))</f>
        <v/>
      </c>
      <c r="AN52" s="1088" t="str">
        <f>IF(AN51="","",VLOOKUP(AN51,'シフト記号表（従来型・ユニット型共通）'!$C$6:$L$47,10,FALSE))</f>
        <v/>
      </c>
      <c r="AO52" s="1088" t="str">
        <f>IF(AO51="","",VLOOKUP(AO51,'シフト記号表（従来型・ユニット型共通）'!$C$6:$L$47,10,FALSE))</f>
        <v/>
      </c>
      <c r="AP52" s="1088" t="str">
        <f>IF(AP51="","",VLOOKUP(AP51,'シフト記号表（従来型・ユニット型共通）'!$C$6:$L$47,10,FALSE))</f>
        <v/>
      </c>
      <c r="AQ52" s="1089" t="str">
        <f>IF(AQ51="","",VLOOKUP(AQ51,'シフト記号表（従来型・ユニット型共通）'!$C$6:$L$47,10,FALSE))</f>
        <v/>
      </c>
      <c r="AR52" s="1087" t="str">
        <f>IF(AR51="","",VLOOKUP(AR51,'シフト記号表（従来型・ユニット型共通）'!$C$6:$L$47,10,FALSE))</f>
        <v/>
      </c>
      <c r="AS52" s="1088" t="str">
        <f>IF(AS51="","",VLOOKUP(AS51,'シフト記号表（従来型・ユニット型共通）'!$C$6:$L$47,10,FALSE))</f>
        <v/>
      </c>
      <c r="AT52" s="1088" t="str">
        <f>IF(AT51="","",VLOOKUP(AT51,'シフト記号表（従来型・ユニット型共通）'!$C$6:$L$47,10,FALSE))</f>
        <v/>
      </c>
      <c r="AU52" s="1088" t="str">
        <f>IF(AU51="","",VLOOKUP(AU51,'シフト記号表（従来型・ユニット型共通）'!$C$6:$L$47,10,FALSE))</f>
        <v/>
      </c>
      <c r="AV52" s="1088" t="str">
        <f>IF(AV51="","",VLOOKUP(AV51,'シフト記号表（従来型・ユニット型共通）'!$C$6:$L$47,10,FALSE))</f>
        <v/>
      </c>
      <c r="AW52" s="1088" t="str">
        <f>IF(AW51="","",VLOOKUP(AW51,'シフト記号表（従来型・ユニット型共通）'!$C$6:$L$47,10,FALSE))</f>
        <v/>
      </c>
      <c r="AX52" s="1089" t="str">
        <f>IF(AX51="","",VLOOKUP(AX51,'シフト記号表（従来型・ユニット型共通）'!$C$6:$L$47,10,FALSE))</f>
        <v/>
      </c>
      <c r="AY52" s="1087" t="str">
        <f>IF(AY51="","",VLOOKUP(AY51,'シフト記号表（従来型・ユニット型共通）'!$C$6:$L$47,10,FALSE))</f>
        <v/>
      </c>
      <c r="AZ52" s="1088" t="str">
        <f>IF(AZ51="","",VLOOKUP(AZ51,'シフト記号表（従来型・ユニット型共通）'!$C$6:$L$47,10,FALSE))</f>
        <v/>
      </c>
      <c r="BA52" s="1088" t="str">
        <f>IF(BA51="","",VLOOKUP(BA51,'シフト記号表（従来型・ユニット型共通）'!$C$6:$L$47,10,FALSE))</f>
        <v/>
      </c>
      <c r="BB52" s="1090">
        <f>IF($BE$3="４週",SUM(W52:AX52),IF($BE$3="暦月",SUM(W52:BA52),""))</f>
        <v>0</v>
      </c>
      <c r="BC52" s="1091"/>
      <c r="BD52" s="1092">
        <f>IF($BE$3="４週",BB52/4,IF($BE$3="暦月",(BB52/($BE$8/7)),""))</f>
        <v>0</v>
      </c>
      <c r="BE52" s="1091"/>
      <c r="BF52" s="1093"/>
      <c r="BG52" s="1094"/>
      <c r="BH52" s="1094"/>
      <c r="BI52" s="1094"/>
      <c r="BJ52" s="1095"/>
    </row>
    <row r="53" spans="2:62" ht="20.25" customHeight="1">
      <c r="B53" s="49"/>
      <c r="C53" s="69"/>
      <c r="D53" s="69"/>
      <c r="E53" s="69"/>
      <c r="F53" s="69"/>
      <c r="G53" s="69"/>
      <c r="H53" s="69"/>
      <c r="I53" s="207"/>
      <c r="J53" s="207"/>
      <c r="K53" s="69"/>
      <c r="L53" s="69"/>
      <c r="M53" s="69"/>
      <c r="N53" s="69"/>
      <c r="O53" s="208"/>
      <c r="P53" s="208"/>
      <c r="Q53" s="208"/>
      <c r="R53" s="72"/>
      <c r="S53" s="72"/>
      <c r="T53" s="72"/>
      <c r="U53" s="73"/>
      <c r="V53" s="74"/>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6"/>
      <c r="BE53" s="76"/>
      <c r="BF53" s="208"/>
      <c r="BG53" s="208"/>
      <c r="BH53" s="208"/>
      <c r="BI53" s="208"/>
      <c r="BJ53" s="208"/>
    </row>
    <row r="54" spans="2:62" ht="20.25" customHeight="1">
      <c r="B54" s="49"/>
      <c r="C54" s="69"/>
      <c r="D54" s="69"/>
      <c r="E54" s="69"/>
      <c r="F54" s="69"/>
      <c r="G54" s="69"/>
      <c r="H54" s="69"/>
      <c r="I54" s="121"/>
      <c r="J54" s="122" t="s">
        <v>291</v>
      </c>
      <c r="K54" s="122"/>
      <c r="L54" s="122"/>
      <c r="M54" s="122"/>
      <c r="N54" s="122"/>
      <c r="O54" s="122"/>
      <c r="P54" s="122"/>
      <c r="Q54" s="122"/>
      <c r="R54" s="122"/>
      <c r="S54" s="122"/>
      <c r="T54" s="123"/>
      <c r="U54" s="122"/>
      <c r="V54" s="122"/>
      <c r="W54" s="122"/>
      <c r="X54" s="122"/>
      <c r="Y54" s="122"/>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5"/>
      <c r="BE54" s="76"/>
      <c r="BF54" s="208"/>
      <c r="BG54" s="208"/>
      <c r="BH54" s="208"/>
      <c r="BI54" s="208"/>
      <c r="BJ54" s="208"/>
    </row>
    <row r="55" spans="2:62" ht="20.25" customHeight="1">
      <c r="B55" s="49"/>
      <c r="C55" s="69"/>
      <c r="D55" s="69"/>
      <c r="E55" s="69"/>
      <c r="F55" s="69"/>
      <c r="G55" s="69"/>
      <c r="H55" s="69"/>
      <c r="I55" s="121"/>
      <c r="J55" s="122"/>
      <c r="K55" s="122" t="s">
        <v>140</v>
      </c>
      <c r="L55" s="122"/>
      <c r="M55" s="122"/>
      <c r="N55" s="122"/>
      <c r="O55" s="122"/>
      <c r="P55" s="122"/>
      <c r="Q55" s="122"/>
      <c r="R55" s="122"/>
      <c r="S55" s="122"/>
      <c r="T55" s="123"/>
      <c r="U55" s="122"/>
      <c r="V55" s="122"/>
      <c r="W55" s="122"/>
      <c r="X55" s="122"/>
      <c r="Y55" s="122"/>
      <c r="Z55" s="124"/>
      <c r="AA55" s="122" t="s">
        <v>151</v>
      </c>
      <c r="AB55" s="122"/>
      <c r="AC55" s="122"/>
      <c r="AD55" s="122"/>
      <c r="AE55" s="122"/>
      <c r="AF55" s="122"/>
      <c r="AG55" s="122"/>
      <c r="AH55" s="122"/>
      <c r="AI55" s="122"/>
      <c r="AJ55" s="123"/>
      <c r="AK55" s="122"/>
      <c r="AL55" s="122"/>
      <c r="AM55" s="122"/>
      <c r="AN55" s="122"/>
      <c r="AO55" s="124"/>
      <c r="AP55" s="124"/>
      <c r="AQ55" s="122" t="s">
        <v>152</v>
      </c>
      <c r="AR55" s="124"/>
      <c r="AS55" s="124"/>
      <c r="AT55" s="124"/>
      <c r="AU55" s="124"/>
      <c r="AV55" s="124"/>
      <c r="AW55" s="124"/>
      <c r="AX55" s="124"/>
      <c r="AY55" s="124"/>
      <c r="AZ55" s="124"/>
      <c r="BA55" s="124"/>
      <c r="BB55" s="124"/>
      <c r="BC55" s="124"/>
      <c r="BD55" s="125"/>
      <c r="BE55" s="76"/>
      <c r="BF55" s="1015"/>
      <c r="BG55" s="1015"/>
      <c r="BH55" s="1015"/>
      <c r="BI55" s="1015"/>
      <c r="BJ55" s="208"/>
    </row>
    <row r="56" spans="2:62" ht="20.25" customHeight="1">
      <c r="B56" s="49"/>
      <c r="C56" s="69"/>
      <c r="D56" s="69"/>
      <c r="E56" s="69"/>
      <c r="F56" s="69"/>
      <c r="G56" s="69"/>
      <c r="H56" s="69"/>
      <c r="I56" s="121"/>
      <c r="J56" s="122"/>
      <c r="K56" s="1016" t="s">
        <v>132</v>
      </c>
      <c r="L56" s="1016"/>
      <c r="M56" s="1016" t="s">
        <v>133</v>
      </c>
      <c r="N56" s="1016"/>
      <c r="O56" s="1016"/>
      <c r="P56" s="1016"/>
      <c r="Q56" s="122"/>
      <c r="R56" s="1018" t="s">
        <v>134</v>
      </c>
      <c r="S56" s="1018"/>
      <c r="T56" s="1018"/>
      <c r="U56" s="1018"/>
      <c r="V56" s="126"/>
      <c r="W56" s="127" t="s">
        <v>135</v>
      </c>
      <c r="X56" s="127"/>
      <c r="Y56" s="2"/>
      <c r="Z56" s="124"/>
      <c r="AA56" s="1016" t="s">
        <v>132</v>
      </c>
      <c r="AB56" s="1016"/>
      <c r="AC56" s="1016" t="s">
        <v>133</v>
      </c>
      <c r="AD56" s="1016"/>
      <c r="AE56" s="1016"/>
      <c r="AF56" s="1016"/>
      <c r="AG56" s="122"/>
      <c r="AH56" s="1018" t="s">
        <v>134</v>
      </c>
      <c r="AI56" s="1018"/>
      <c r="AJ56" s="1018"/>
      <c r="AK56" s="1018"/>
      <c r="AL56" s="126"/>
      <c r="AM56" s="127" t="s">
        <v>135</v>
      </c>
      <c r="AN56" s="127"/>
      <c r="AO56" s="124"/>
      <c r="AP56" s="124"/>
      <c r="AQ56" s="124"/>
      <c r="AR56" s="124"/>
      <c r="AS56" s="124"/>
      <c r="AT56" s="124"/>
      <c r="AU56" s="124"/>
      <c r="AV56" s="124"/>
      <c r="AW56" s="124"/>
      <c r="AX56" s="124"/>
      <c r="AY56" s="124"/>
      <c r="AZ56" s="124"/>
      <c r="BA56" s="124"/>
      <c r="BB56" s="124"/>
      <c r="BC56" s="124"/>
      <c r="BD56" s="125"/>
      <c r="BE56" s="76"/>
      <c r="BF56" s="1019"/>
      <c r="BG56" s="1019"/>
      <c r="BH56" s="1019"/>
      <c r="BI56" s="1019"/>
      <c r="BJ56" s="208"/>
    </row>
    <row r="57" spans="2:62" ht="20.25" customHeight="1">
      <c r="B57" s="49"/>
      <c r="C57" s="69"/>
      <c r="D57" s="69"/>
      <c r="E57" s="69"/>
      <c r="F57" s="69"/>
      <c r="G57" s="69"/>
      <c r="H57" s="69"/>
      <c r="I57" s="121"/>
      <c r="J57" s="122"/>
      <c r="K57" s="1017"/>
      <c r="L57" s="1017"/>
      <c r="M57" s="1017" t="s">
        <v>136</v>
      </c>
      <c r="N57" s="1017"/>
      <c r="O57" s="1017" t="s">
        <v>137</v>
      </c>
      <c r="P57" s="1017"/>
      <c r="Q57" s="122"/>
      <c r="R57" s="1017" t="s">
        <v>136</v>
      </c>
      <c r="S57" s="1017"/>
      <c r="T57" s="1017" t="s">
        <v>137</v>
      </c>
      <c r="U57" s="1017"/>
      <c r="V57" s="126"/>
      <c r="W57" s="127" t="s">
        <v>138</v>
      </c>
      <c r="X57" s="127"/>
      <c r="Y57" s="2"/>
      <c r="Z57" s="124"/>
      <c r="AA57" s="1017"/>
      <c r="AB57" s="1017"/>
      <c r="AC57" s="1017" t="s">
        <v>136</v>
      </c>
      <c r="AD57" s="1017"/>
      <c r="AE57" s="1017" t="s">
        <v>137</v>
      </c>
      <c r="AF57" s="1017"/>
      <c r="AG57" s="122"/>
      <c r="AH57" s="1017" t="s">
        <v>136</v>
      </c>
      <c r="AI57" s="1017"/>
      <c r="AJ57" s="1017" t="s">
        <v>137</v>
      </c>
      <c r="AK57" s="1017"/>
      <c r="AL57" s="126"/>
      <c r="AM57" s="127" t="s">
        <v>138</v>
      </c>
      <c r="AN57" s="127"/>
      <c r="AO57" s="124"/>
      <c r="AP57" s="124"/>
      <c r="AQ57" s="128" t="s">
        <v>103</v>
      </c>
      <c r="AR57" s="128"/>
      <c r="AS57" s="128"/>
      <c r="AT57" s="128"/>
      <c r="AU57" s="126"/>
      <c r="AV57" s="127" t="s">
        <v>104</v>
      </c>
      <c r="AW57" s="128"/>
      <c r="AX57" s="128"/>
      <c r="AY57" s="128"/>
      <c r="AZ57" s="126"/>
      <c r="BA57" s="1017" t="s">
        <v>139</v>
      </c>
      <c r="BB57" s="1017"/>
      <c r="BC57" s="1017"/>
      <c r="BD57" s="1017"/>
      <c r="BE57" s="76"/>
      <c r="BF57" s="1020"/>
      <c r="BG57" s="1020"/>
      <c r="BH57" s="1020"/>
      <c r="BI57" s="1020"/>
      <c r="BJ57" s="208"/>
    </row>
    <row r="58" spans="2:62" ht="20.25" customHeight="1">
      <c r="B58" s="49"/>
      <c r="C58" s="69"/>
      <c r="D58" s="69"/>
      <c r="E58" s="69"/>
      <c r="F58" s="69"/>
      <c r="G58" s="69"/>
      <c r="H58" s="69"/>
      <c r="I58" s="121"/>
      <c r="J58" s="122"/>
      <c r="K58" s="1008" t="s">
        <v>6</v>
      </c>
      <c r="L58" s="1008"/>
      <c r="M58" s="1009">
        <f>SUMIFS($BB$17:$BB$52,$F$17:$F$52,"看護職員",$H$17:$H$52,"A")</f>
        <v>0</v>
      </c>
      <c r="N58" s="1009"/>
      <c r="O58" s="1010">
        <f>SUMIFS($BD$17:$BD$52,$F$17:$F$52,"看護職員",$H$17:$H$52,"A")</f>
        <v>0</v>
      </c>
      <c r="P58" s="1010"/>
      <c r="Q58" s="136"/>
      <c r="R58" s="1011">
        <v>0</v>
      </c>
      <c r="S58" s="1011"/>
      <c r="T58" s="1011">
        <v>0</v>
      </c>
      <c r="U58" s="1011"/>
      <c r="V58" s="137"/>
      <c r="W58" s="1021">
        <v>0</v>
      </c>
      <c r="X58" s="1022"/>
      <c r="Y58" s="2"/>
      <c r="Z58" s="124"/>
      <c r="AA58" s="1008" t="s">
        <v>6</v>
      </c>
      <c r="AB58" s="1008"/>
      <c r="AC58" s="1009">
        <f>SUMIFS($BB$17:$BB$52,$F$17:$F$52,"介護職員",$H$17:$H$52,"A")</f>
        <v>0</v>
      </c>
      <c r="AD58" s="1009"/>
      <c r="AE58" s="1010">
        <f>SUMIFS($BD$17:$BD$52,$F$17:$F$52,"介護職員",$H$17:$H$52,"A")</f>
        <v>0</v>
      </c>
      <c r="AF58" s="1010"/>
      <c r="AG58" s="136"/>
      <c r="AH58" s="1011">
        <v>0</v>
      </c>
      <c r="AI58" s="1011"/>
      <c r="AJ58" s="1011">
        <v>0</v>
      </c>
      <c r="AK58" s="1011"/>
      <c r="AL58" s="137"/>
      <c r="AM58" s="1021">
        <v>0</v>
      </c>
      <c r="AN58" s="1022"/>
      <c r="AO58" s="124"/>
      <c r="AP58" s="124"/>
      <c r="AQ58" s="1024">
        <f>U72</f>
        <v>0</v>
      </c>
      <c r="AR58" s="1008"/>
      <c r="AS58" s="1008"/>
      <c r="AT58" s="1008"/>
      <c r="AU58" s="205" t="s">
        <v>153</v>
      </c>
      <c r="AV58" s="1024">
        <f>AK72</f>
        <v>0</v>
      </c>
      <c r="AW58" s="1025"/>
      <c r="AX58" s="1025"/>
      <c r="AY58" s="1025"/>
      <c r="AZ58" s="205" t="s">
        <v>147</v>
      </c>
      <c r="BA58" s="1023">
        <f>ROUNDDOWN(AQ58+AV58,1)</f>
        <v>0</v>
      </c>
      <c r="BB58" s="1023"/>
      <c r="BC58" s="1023"/>
      <c r="BD58" s="1023"/>
      <c r="BE58" s="76"/>
      <c r="BF58" s="79"/>
      <c r="BG58" s="79"/>
      <c r="BH58" s="79"/>
      <c r="BI58" s="79"/>
      <c r="BJ58" s="208"/>
    </row>
    <row r="59" spans="2:62" ht="20.25" customHeight="1">
      <c r="B59" s="49"/>
      <c r="C59" s="69"/>
      <c r="D59" s="69"/>
      <c r="E59" s="69"/>
      <c r="F59" s="69"/>
      <c r="G59" s="69"/>
      <c r="H59" s="69"/>
      <c r="I59" s="121"/>
      <c r="J59" s="122"/>
      <c r="K59" s="1008" t="s">
        <v>7</v>
      </c>
      <c r="L59" s="1008"/>
      <c r="M59" s="1009">
        <f>SUMIFS($BB$17:$BB$52,$F$17:$F$52,"看護職員",$H$17:$H$52,"B")</f>
        <v>0</v>
      </c>
      <c r="N59" s="1009"/>
      <c r="O59" s="1010">
        <f>SUMIFS($BD$17:$BD$52,$F$17:$F$52,"看護職員",$H$17:$H$52,"B")</f>
        <v>0</v>
      </c>
      <c r="P59" s="1010"/>
      <c r="Q59" s="136"/>
      <c r="R59" s="1011">
        <v>0</v>
      </c>
      <c r="S59" s="1011"/>
      <c r="T59" s="1011">
        <v>0</v>
      </c>
      <c r="U59" s="1011"/>
      <c r="V59" s="137"/>
      <c r="W59" s="1021">
        <v>0</v>
      </c>
      <c r="X59" s="1022"/>
      <c r="Y59" s="2"/>
      <c r="Z59" s="124"/>
      <c r="AA59" s="1008" t="s">
        <v>7</v>
      </c>
      <c r="AB59" s="1008"/>
      <c r="AC59" s="1009">
        <f>SUMIFS($BB$17:$BB$52,$F$17:$F$52,"介護職員",$H$17:$H$52,"B")</f>
        <v>0</v>
      </c>
      <c r="AD59" s="1009"/>
      <c r="AE59" s="1010">
        <f>SUMIFS($BD$17:$BD$52,$F$17:$F$52,"介護職員",$H$17:$H$52,"B")</f>
        <v>0</v>
      </c>
      <c r="AF59" s="1010"/>
      <c r="AG59" s="136"/>
      <c r="AH59" s="1011">
        <v>0</v>
      </c>
      <c r="AI59" s="1011"/>
      <c r="AJ59" s="1011">
        <v>0</v>
      </c>
      <c r="AK59" s="1011"/>
      <c r="AL59" s="137"/>
      <c r="AM59" s="1021">
        <v>0</v>
      </c>
      <c r="AN59" s="1022"/>
      <c r="AO59" s="124"/>
      <c r="AP59" s="124"/>
      <c r="AQ59" s="124"/>
      <c r="AR59" s="124"/>
      <c r="AS59" s="124"/>
      <c r="AT59" s="124"/>
      <c r="AU59" s="124"/>
      <c r="AV59" s="124"/>
      <c r="AW59" s="124"/>
      <c r="AX59" s="124"/>
      <c r="AY59" s="124"/>
      <c r="AZ59" s="124"/>
      <c r="BA59" s="124"/>
      <c r="BB59" s="124"/>
      <c r="BC59" s="124"/>
      <c r="BD59" s="125"/>
      <c r="BE59" s="76"/>
      <c r="BF59" s="208"/>
      <c r="BG59" s="208"/>
      <c r="BH59" s="208"/>
      <c r="BI59" s="208"/>
      <c r="BJ59" s="208"/>
    </row>
    <row r="60" spans="2:62" ht="20.25" customHeight="1">
      <c r="B60" s="49"/>
      <c r="C60" s="69"/>
      <c r="D60" s="69"/>
      <c r="E60" s="69"/>
      <c r="F60" s="69"/>
      <c r="G60" s="69"/>
      <c r="H60" s="69"/>
      <c r="I60" s="121"/>
      <c r="J60" s="122"/>
      <c r="K60" s="1008" t="s">
        <v>8</v>
      </c>
      <c r="L60" s="1008"/>
      <c r="M60" s="1009">
        <f>SUMIFS($BB$17:$BB$52,$F$17:$F$52,"看護職員",$H$17:$H$52,"C")</f>
        <v>0</v>
      </c>
      <c r="N60" s="1009"/>
      <c r="O60" s="1010">
        <f>SUMIFS($BD$17:$BD$52,$F$17:$F$52,"看護職員",$H$17:$H$52,"C")</f>
        <v>0</v>
      </c>
      <c r="P60" s="1010"/>
      <c r="Q60" s="136"/>
      <c r="R60" s="1011">
        <v>0</v>
      </c>
      <c r="S60" s="1011"/>
      <c r="T60" s="1012">
        <v>0</v>
      </c>
      <c r="U60" s="1012"/>
      <c r="V60" s="137"/>
      <c r="W60" s="1013" t="s">
        <v>36</v>
      </c>
      <c r="X60" s="1014"/>
      <c r="Y60" s="2"/>
      <c r="Z60" s="124"/>
      <c r="AA60" s="1008" t="s">
        <v>8</v>
      </c>
      <c r="AB60" s="1008"/>
      <c r="AC60" s="1009">
        <f>SUMIFS($BB$17:$BB$52,$F$17:$F$52,"介護職員",$H$17:$H$52,"C")</f>
        <v>0</v>
      </c>
      <c r="AD60" s="1009"/>
      <c r="AE60" s="1010">
        <f>SUMIFS($BD$17:$BD$52,$F$17:$F$52,"介護職員",$H$17:$H$52,"C")</f>
        <v>0</v>
      </c>
      <c r="AF60" s="1010"/>
      <c r="AG60" s="136"/>
      <c r="AH60" s="1011">
        <v>0</v>
      </c>
      <c r="AI60" s="1011"/>
      <c r="AJ60" s="1012">
        <v>0</v>
      </c>
      <c r="AK60" s="1012"/>
      <c r="AL60" s="137"/>
      <c r="AM60" s="1013" t="s">
        <v>36</v>
      </c>
      <c r="AN60" s="1014"/>
      <c r="AO60" s="124"/>
      <c r="AP60" s="124"/>
      <c r="AQ60" s="124"/>
      <c r="AR60" s="124"/>
      <c r="AS60" s="124"/>
      <c r="AT60" s="124"/>
      <c r="AU60" s="124"/>
      <c r="AV60" s="124"/>
      <c r="AW60" s="124"/>
      <c r="AX60" s="124"/>
      <c r="AY60" s="124"/>
      <c r="AZ60" s="124"/>
      <c r="BA60" s="124"/>
      <c r="BB60" s="124"/>
      <c r="BC60" s="124"/>
      <c r="BD60" s="125"/>
      <c r="BE60" s="76"/>
      <c r="BF60" s="208"/>
      <c r="BG60" s="208"/>
      <c r="BH60" s="208"/>
      <c r="BI60" s="208"/>
      <c r="BJ60" s="208"/>
    </row>
    <row r="61" spans="2:62" ht="20.25" customHeight="1">
      <c r="B61" s="49"/>
      <c r="C61" s="69"/>
      <c r="D61" s="69"/>
      <c r="E61" s="69"/>
      <c r="F61" s="69"/>
      <c r="G61" s="69"/>
      <c r="H61" s="69"/>
      <c r="I61" s="121"/>
      <c r="J61" s="122"/>
      <c r="K61" s="1008" t="s">
        <v>9</v>
      </c>
      <c r="L61" s="1008"/>
      <c r="M61" s="1009">
        <f>SUMIFS($BB$17:$BB$52,$F$17:$F$52,"看護職員",$H$17:$H$52,"D")</f>
        <v>0</v>
      </c>
      <c r="N61" s="1009"/>
      <c r="O61" s="1010">
        <f>SUMIFS($BD$17:$BD$52,$F$17:$F$52,"看護職員",$H$17:$H$52,"D")</f>
        <v>0</v>
      </c>
      <c r="P61" s="1010"/>
      <c r="Q61" s="136"/>
      <c r="R61" s="1011">
        <v>0</v>
      </c>
      <c r="S61" s="1011"/>
      <c r="T61" s="1012">
        <v>0</v>
      </c>
      <c r="U61" s="1012"/>
      <c r="V61" s="137"/>
      <c r="W61" s="1013" t="s">
        <v>36</v>
      </c>
      <c r="X61" s="1014"/>
      <c r="Y61" s="2"/>
      <c r="Z61" s="124"/>
      <c r="AA61" s="1008" t="s">
        <v>9</v>
      </c>
      <c r="AB61" s="1008"/>
      <c r="AC61" s="1009">
        <f>SUMIFS($BB$17:$BB$52,$F$17:$F$52,"介護職員",$H$17:$H$52,"D")</f>
        <v>0</v>
      </c>
      <c r="AD61" s="1009"/>
      <c r="AE61" s="1010">
        <f>SUMIFS($BD$17:$BD$52,$F$17:$F$52,"介護職員",$H$17:$H$52,"D")</f>
        <v>0</v>
      </c>
      <c r="AF61" s="1010"/>
      <c r="AG61" s="136"/>
      <c r="AH61" s="1011">
        <v>0</v>
      </c>
      <c r="AI61" s="1011"/>
      <c r="AJ61" s="1012">
        <v>0</v>
      </c>
      <c r="AK61" s="1012"/>
      <c r="AL61" s="137"/>
      <c r="AM61" s="1013" t="s">
        <v>36</v>
      </c>
      <c r="AN61" s="1014"/>
      <c r="AO61" s="124"/>
      <c r="AP61" s="124"/>
      <c r="AQ61" s="122" t="s">
        <v>156</v>
      </c>
      <c r="AR61" s="122"/>
      <c r="AS61" s="122"/>
      <c r="AT61" s="122"/>
      <c r="AU61" s="122"/>
      <c r="AV61" s="122"/>
      <c r="AW61" s="124"/>
      <c r="AX61" s="124"/>
      <c r="AY61" s="124"/>
      <c r="AZ61" s="124"/>
      <c r="BA61" s="124"/>
      <c r="BB61" s="124"/>
      <c r="BC61" s="124"/>
      <c r="BD61" s="125"/>
      <c r="BE61" s="76"/>
      <c r="BF61" s="208"/>
      <c r="BG61" s="208"/>
      <c r="BH61" s="208"/>
      <c r="BI61" s="208"/>
      <c r="BJ61" s="208"/>
    </row>
    <row r="62" spans="2:62" ht="20.25" customHeight="1">
      <c r="B62" s="49"/>
      <c r="C62" s="69"/>
      <c r="D62" s="69"/>
      <c r="E62" s="69"/>
      <c r="F62" s="69"/>
      <c r="G62" s="69"/>
      <c r="H62" s="69"/>
      <c r="I62" s="121"/>
      <c r="J62" s="122"/>
      <c r="K62" s="1008" t="s">
        <v>139</v>
      </c>
      <c r="L62" s="1008"/>
      <c r="M62" s="1009">
        <f>SUM(M58:N61)</f>
        <v>0</v>
      </c>
      <c r="N62" s="1009"/>
      <c r="O62" s="1010">
        <f>SUM(O58:P61)</f>
        <v>0</v>
      </c>
      <c r="P62" s="1010"/>
      <c r="Q62" s="136"/>
      <c r="R62" s="1009">
        <f>SUM(R58:S61)</f>
        <v>0</v>
      </c>
      <c r="S62" s="1009"/>
      <c r="T62" s="1010">
        <f>SUM(T58:U61)</f>
        <v>0</v>
      </c>
      <c r="U62" s="1010"/>
      <c r="V62" s="137"/>
      <c r="W62" s="1026">
        <f>SUM(W58:X59)</f>
        <v>0</v>
      </c>
      <c r="X62" s="1027"/>
      <c r="Y62" s="2"/>
      <c r="Z62" s="124"/>
      <c r="AA62" s="1008" t="s">
        <v>139</v>
      </c>
      <c r="AB62" s="1008"/>
      <c r="AC62" s="1009">
        <f>SUM(AC58:AD61)</f>
        <v>0</v>
      </c>
      <c r="AD62" s="1009"/>
      <c r="AE62" s="1010">
        <f>SUM(AE58:AF61)</f>
        <v>0</v>
      </c>
      <c r="AF62" s="1010"/>
      <c r="AG62" s="136"/>
      <c r="AH62" s="1009">
        <f>SUM(AH58:AI61)</f>
        <v>0</v>
      </c>
      <c r="AI62" s="1009"/>
      <c r="AJ62" s="1010">
        <f>SUM(AJ58:AK61)</f>
        <v>0</v>
      </c>
      <c r="AK62" s="1010"/>
      <c r="AL62" s="137"/>
      <c r="AM62" s="1026">
        <f>SUM(AM58:AN59)</f>
        <v>0</v>
      </c>
      <c r="AN62" s="1027"/>
      <c r="AO62" s="124"/>
      <c r="AP62" s="124"/>
      <c r="AQ62" s="1008" t="s">
        <v>4</v>
      </c>
      <c r="AR62" s="1008"/>
      <c r="AS62" s="1008" t="s">
        <v>5</v>
      </c>
      <c r="AT62" s="1008"/>
      <c r="AU62" s="1008"/>
      <c r="AV62" s="1008"/>
      <c r="AW62" s="124"/>
      <c r="AX62" s="124"/>
      <c r="AY62" s="124"/>
      <c r="AZ62" s="124"/>
      <c r="BA62" s="124"/>
      <c r="BB62" s="124"/>
      <c r="BC62" s="124"/>
      <c r="BD62" s="125"/>
      <c r="BE62" s="76"/>
      <c r="BF62" s="208"/>
      <c r="BG62" s="208"/>
      <c r="BH62" s="208"/>
      <c r="BI62" s="208"/>
      <c r="BJ62" s="208"/>
    </row>
    <row r="63" spans="2:62" ht="20.25" customHeight="1">
      <c r="B63" s="49"/>
      <c r="C63" s="69"/>
      <c r="D63" s="69"/>
      <c r="E63" s="69"/>
      <c r="F63" s="69"/>
      <c r="G63" s="69"/>
      <c r="H63" s="69"/>
      <c r="I63" s="121"/>
      <c r="J63" s="121"/>
      <c r="K63" s="130"/>
      <c r="L63" s="130"/>
      <c r="M63" s="130"/>
      <c r="N63" s="130"/>
      <c r="O63" s="131"/>
      <c r="P63" s="131"/>
      <c r="Q63" s="131"/>
      <c r="R63" s="132"/>
      <c r="S63" s="132"/>
      <c r="T63" s="132"/>
      <c r="U63" s="132"/>
      <c r="V63" s="133"/>
      <c r="W63" s="124"/>
      <c r="X63" s="124"/>
      <c r="Y63" s="124"/>
      <c r="Z63" s="124"/>
      <c r="AA63" s="130"/>
      <c r="AB63" s="130"/>
      <c r="AC63" s="130"/>
      <c r="AD63" s="130"/>
      <c r="AE63" s="131"/>
      <c r="AF63" s="131"/>
      <c r="AG63" s="131"/>
      <c r="AH63" s="132"/>
      <c r="AI63" s="132"/>
      <c r="AJ63" s="132"/>
      <c r="AK63" s="132"/>
      <c r="AL63" s="133"/>
      <c r="AM63" s="124"/>
      <c r="AN63" s="124"/>
      <c r="AO63" s="124"/>
      <c r="AP63" s="124"/>
      <c r="AQ63" s="1008" t="s">
        <v>6</v>
      </c>
      <c r="AR63" s="1008"/>
      <c r="AS63" s="1008" t="s">
        <v>94</v>
      </c>
      <c r="AT63" s="1008"/>
      <c r="AU63" s="1008"/>
      <c r="AV63" s="1008"/>
      <c r="AW63" s="124"/>
      <c r="AX63" s="124"/>
      <c r="AY63" s="124"/>
      <c r="AZ63" s="124"/>
      <c r="BA63" s="124"/>
      <c r="BB63" s="124"/>
      <c r="BC63" s="124"/>
      <c r="BD63" s="125"/>
      <c r="BE63" s="76"/>
      <c r="BF63" s="208"/>
      <c r="BG63" s="208"/>
      <c r="BH63" s="208"/>
      <c r="BI63" s="208"/>
      <c r="BJ63" s="208"/>
    </row>
    <row r="64" spans="2:62" ht="20.25" customHeight="1">
      <c r="B64" s="49"/>
      <c r="C64" s="69"/>
      <c r="D64" s="69"/>
      <c r="E64" s="69"/>
      <c r="F64" s="69"/>
      <c r="G64" s="69"/>
      <c r="H64" s="69"/>
      <c r="I64" s="121"/>
      <c r="J64" s="121"/>
      <c r="K64" s="123" t="s">
        <v>142</v>
      </c>
      <c r="L64" s="122"/>
      <c r="M64" s="122"/>
      <c r="N64" s="122"/>
      <c r="O64" s="122"/>
      <c r="P64" s="122"/>
      <c r="Q64" s="157" t="s">
        <v>242</v>
      </c>
      <c r="R64" s="1031" t="s">
        <v>243</v>
      </c>
      <c r="S64" s="1032"/>
      <c r="T64" s="134"/>
      <c r="U64" s="134"/>
      <c r="V64" s="122"/>
      <c r="W64" s="122"/>
      <c r="X64" s="122"/>
      <c r="Y64" s="124"/>
      <c r="Z64" s="124"/>
      <c r="AA64" s="123" t="s">
        <v>142</v>
      </c>
      <c r="AB64" s="122"/>
      <c r="AC64" s="122"/>
      <c r="AD64" s="122"/>
      <c r="AE64" s="122"/>
      <c r="AF64" s="122"/>
      <c r="AG64" s="157" t="s">
        <v>242</v>
      </c>
      <c r="AH64" s="1033" t="str">
        <f>R64</f>
        <v>週</v>
      </c>
      <c r="AI64" s="1034"/>
      <c r="AJ64" s="134"/>
      <c r="AK64" s="134"/>
      <c r="AL64" s="122"/>
      <c r="AM64" s="122"/>
      <c r="AN64" s="122"/>
      <c r="AO64" s="124"/>
      <c r="AP64" s="124"/>
      <c r="AQ64" s="1008" t="s">
        <v>7</v>
      </c>
      <c r="AR64" s="1008"/>
      <c r="AS64" s="1008" t="s">
        <v>95</v>
      </c>
      <c r="AT64" s="1008"/>
      <c r="AU64" s="1008"/>
      <c r="AV64" s="1008"/>
      <c r="AW64" s="124"/>
      <c r="AX64" s="124"/>
      <c r="AY64" s="124"/>
      <c r="AZ64" s="124"/>
      <c r="BA64" s="124"/>
      <c r="BB64" s="124"/>
      <c r="BC64" s="124"/>
      <c r="BD64" s="125"/>
      <c r="BE64" s="76"/>
      <c r="BF64" s="208"/>
      <c r="BG64" s="208"/>
      <c r="BH64" s="208"/>
      <c r="BI64" s="208"/>
      <c r="BJ64" s="208"/>
    </row>
    <row r="65" spans="2:62" ht="20.25" customHeight="1">
      <c r="B65" s="49"/>
      <c r="C65" s="69"/>
      <c r="D65" s="69"/>
      <c r="E65" s="69"/>
      <c r="F65" s="69"/>
      <c r="G65" s="69"/>
      <c r="H65" s="69"/>
      <c r="I65" s="121"/>
      <c r="J65" s="121"/>
      <c r="K65" s="122" t="s">
        <v>143</v>
      </c>
      <c r="L65" s="122"/>
      <c r="M65" s="122"/>
      <c r="N65" s="122"/>
      <c r="O65" s="122"/>
      <c r="P65" s="122" t="s">
        <v>144</v>
      </c>
      <c r="Q65" s="122"/>
      <c r="R65" s="122"/>
      <c r="S65" s="122"/>
      <c r="T65" s="123"/>
      <c r="U65" s="122"/>
      <c r="V65" s="122"/>
      <c r="W65" s="122"/>
      <c r="X65" s="122"/>
      <c r="Y65" s="124"/>
      <c r="Z65" s="124"/>
      <c r="AA65" s="122" t="s">
        <v>143</v>
      </c>
      <c r="AB65" s="122"/>
      <c r="AC65" s="122"/>
      <c r="AD65" s="122"/>
      <c r="AE65" s="122"/>
      <c r="AF65" s="122" t="s">
        <v>144</v>
      </c>
      <c r="AG65" s="122"/>
      <c r="AH65" s="122"/>
      <c r="AI65" s="122"/>
      <c r="AJ65" s="123"/>
      <c r="AK65" s="122"/>
      <c r="AL65" s="122"/>
      <c r="AM65" s="122"/>
      <c r="AN65" s="122"/>
      <c r="AO65" s="124"/>
      <c r="AP65" s="124"/>
      <c r="AQ65" s="1008" t="s">
        <v>8</v>
      </c>
      <c r="AR65" s="1008"/>
      <c r="AS65" s="1008" t="s">
        <v>96</v>
      </c>
      <c r="AT65" s="1008"/>
      <c r="AU65" s="1008"/>
      <c r="AV65" s="1008"/>
      <c r="AW65" s="124"/>
      <c r="AX65" s="124"/>
      <c r="AY65" s="124"/>
      <c r="AZ65" s="124"/>
      <c r="BA65" s="124"/>
      <c r="BB65" s="124"/>
      <c r="BC65" s="124"/>
      <c r="BD65" s="125"/>
      <c r="BE65" s="76"/>
      <c r="BF65" s="208"/>
      <c r="BG65" s="208"/>
      <c r="BH65" s="208"/>
      <c r="BI65" s="208"/>
      <c r="BJ65" s="208"/>
    </row>
    <row r="66" spans="2:62" ht="20.25" customHeight="1">
      <c r="B66" s="49"/>
      <c r="C66" s="69"/>
      <c r="D66" s="69"/>
      <c r="E66" s="69"/>
      <c r="F66" s="69"/>
      <c r="G66" s="69"/>
      <c r="H66" s="69"/>
      <c r="I66" s="121"/>
      <c r="J66" s="121"/>
      <c r="K66" s="122" t="str">
        <f>IF($R$64="週","対象時間数（週平均）","対象時間数（当月合計）")</f>
        <v>対象時間数（週平均）</v>
      </c>
      <c r="L66" s="122"/>
      <c r="M66" s="122"/>
      <c r="N66" s="122"/>
      <c r="O66" s="122"/>
      <c r="P66" s="122" t="str">
        <f>IF($R$64="週","週に勤務すべき時間数","当月に勤務すべき時間数")</f>
        <v>週に勤務すべき時間数</v>
      </c>
      <c r="Q66" s="122"/>
      <c r="R66" s="122"/>
      <c r="S66" s="122"/>
      <c r="T66" s="123"/>
      <c r="U66" s="122" t="s">
        <v>145</v>
      </c>
      <c r="V66" s="122"/>
      <c r="W66" s="122"/>
      <c r="X66" s="122"/>
      <c r="Y66" s="124"/>
      <c r="Z66" s="124"/>
      <c r="AA66" s="122" t="str">
        <f>IF(AH64="週","対象時間数（週平均）","対象時間数（当月合計）")</f>
        <v>対象時間数（週平均）</v>
      </c>
      <c r="AB66" s="122"/>
      <c r="AC66" s="122"/>
      <c r="AD66" s="122"/>
      <c r="AE66" s="122"/>
      <c r="AF66" s="122" t="str">
        <f>IF($AH$64="週","週に勤務すべき時間数","当月に勤務すべき時間数")</f>
        <v>週に勤務すべき時間数</v>
      </c>
      <c r="AG66" s="122"/>
      <c r="AH66" s="122"/>
      <c r="AI66" s="122"/>
      <c r="AJ66" s="123"/>
      <c r="AK66" s="122" t="s">
        <v>145</v>
      </c>
      <c r="AL66" s="122"/>
      <c r="AM66" s="122"/>
      <c r="AN66" s="122"/>
      <c r="AO66" s="124"/>
      <c r="AP66" s="124"/>
      <c r="AQ66" s="1008" t="s">
        <v>9</v>
      </c>
      <c r="AR66" s="1008"/>
      <c r="AS66" s="1008" t="s">
        <v>157</v>
      </c>
      <c r="AT66" s="1008"/>
      <c r="AU66" s="1008"/>
      <c r="AV66" s="1008"/>
      <c r="AW66" s="124"/>
      <c r="AX66" s="124"/>
      <c r="AY66" s="124"/>
      <c r="AZ66" s="124"/>
      <c r="BA66" s="124"/>
      <c r="BB66" s="124"/>
      <c r="BC66" s="124"/>
      <c r="BD66" s="125"/>
      <c r="BE66" s="76"/>
      <c r="BF66" s="208"/>
      <c r="BG66" s="208"/>
      <c r="BH66" s="208"/>
      <c r="BI66" s="208"/>
      <c r="BJ66" s="208"/>
    </row>
    <row r="67" spans="2:62" ht="20.25" customHeight="1">
      <c r="I67" s="2"/>
      <c r="J67" s="2"/>
      <c r="K67" s="1035">
        <f>IF($R$64="週",T62,R62)</f>
        <v>0</v>
      </c>
      <c r="L67" s="1035"/>
      <c r="M67" s="1035"/>
      <c r="N67" s="1035"/>
      <c r="O67" s="205" t="s">
        <v>146</v>
      </c>
      <c r="P67" s="1008">
        <f>IF($R$64="週",$BA$6,$BE$6)</f>
        <v>40</v>
      </c>
      <c r="Q67" s="1008"/>
      <c r="R67" s="1008"/>
      <c r="S67" s="1008"/>
      <c r="T67" s="205" t="s">
        <v>147</v>
      </c>
      <c r="U67" s="1028">
        <f>ROUNDDOWN(K67/P67,1)</f>
        <v>0</v>
      </c>
      <c r="V67" s="1028"/>
      <c r="W67" s="1028"/>
      <c r="X67" s="1028"/>
      <c r="Y67" s="2"/>
      <c r="Z67" s="2"/>
      <c r="AA67" s="1035">
        <f>IF($AH$64="週",AJ62,AH62)</f>
        <v>0</v>
      </c>
      <c r="AB67" s="1035"/>
      <c r="AC67" s="1035"/>
      <c r="AD67" s="1035"/>
      <c r="AE67" s="205" t="s">
        <v>146</v>
      </c>
      <c r="AF67" s="1008">
        <f>IF($AH$64="週",$BA$6,$BE$6)</f>
        <v>40</v>
      </c>
      <c r="AG67" s="1008"/>
      <c r="AH67" s="1008"/>
      <c r="AI67" s="1008"/>
      <c r="AJ67" s="205" t="s">
        <v>147</v>
      </c>
      <c r="AK67" s="1028">
        <f>ROUNDDOWN(AA67/AF67,1)</f>
        <v>0</v>
      </c>
      <c r="AL67" s="1028"/>
      <c r="AM67" s="1028"/>
      <c r="AN67" s="1028"/>
      <c r="AO67" s="2"/>
      <c r="AP67" s="2"/>
      <c r="AQ67" s="2"/>
      <c r="AR67" s="2"/>
      <c r="AS67" s="2"/>
      <c r="AT67" s="2"/>
      <c r="AU67" s="2"/>
      <c r="AV67" s="2"/>
      <c r="AW67" s="2"/>
      <c r="AX67" s="2"/>
      <c r="AY67" s="2"/>
      <c r="AZ67" s="2"/>
      <c r="BA67" s="2"/>
      <c r="BB67" s="2"/>
      <c r="BC67" s="2"/>
      <c r="BD67" s="2"/>
    </row>
    <row r="68" spans="2:62" ht="20.25" customHeight="1">
      <c r="I68" s="2"/>
      <c r="J68" s="2"/>
      <c r="K68" s="122"/>
      <c r="L68" s="122"/>
      <c r="M68" s="122"/>
      <c r="N68" s="122"/>
      <c r="O68" s="122"/>
      <c r="P68" s="122"/>
      <c r="Q68" s="122"/>
      <c r="R68" s="122"/>
      <c r="S68" s="122"/>
      <c r="T68" s="123"/>
      <c r="U68" s="122" t="s">
        <v>148</v>
      </c>
      <c r="V68" s="122"/>
      <c r="W68" s="122"/>
      <c r="X68" s="122"/>
      <c r="Y68" s="2"/>
      <c r="Z68" s="2"/>
      <c r="AA68" s="122"/>
      <c r="AB68" s="122"/>
      <c r="AC68" s="122"/>
      <c r="AD68" s="122"/>
      <c r="AE68" s="122"/>
      <c r="AF68" s="122"/>
      <c r="AG68" s="122"/>
      <c r="AH68" s="122"/>
      <c r="AI68" s="122"/>
      <c r="AJ68" s="123"/>
      <c r="AK68" s="122" t="s">
        <v>148</v>
      </c>
      <c r="AL68" s="122"/>
      <c r="AM68" s="122"/>
      <c r="AN68" s="122"/>
      <c r="AO68" s="2"/>
      <c r="AP68" s="2"/>
      <c r="AQ68" s="2"/>
      <c r="AR68" s="2"/>
      <c r="AS68" s="2"/>
      <c r="AT68" s="2"/>
      <c r="AU68" s="2"/>
      <c r="AV68" s="2"/>
      <c r="AW68" s="2"/>
      <c r="AX68" s="2"/>
      <c r="AY68" s="2"/>
      <c r="AZ68" s="2"/>
      <c r="BA68" s="2"/>
      <c r="BB68" s="2"/>
      <c r="BC68" s="2"/>
      <c r="BD68" s="2"/>
    </row>
    <row r="69" spans="2:62" ht="20.25" customHeight="1">
      <c r="I69" s="2"/>
      <c r="J69" s="2"/>
      <c r="K69" s="122" t="s">
        <v>203</v>
      </c>
      <c r="L69" s="122"/>
      <c r="M69" s="122"/>
      <c r="N69" s="122"/>
      <c r="O69" s="122"/>
      <c r="P69" s="122"/>
      <c r="Q69" s="122"/>
      <c r="R69" s="122"/>
      <c r="S69" s="122"/>
      <c r="T69" s="123"/>
      <c r="U69" s="122"/>
      <c r="V69" s="122"/>
      <c r="W69" s="122"/>
      <c r="X69" s="122"/>
      <c r="Y69" s="2"/>
      <c r="Z69" s="2"/>
      <c r="AA69" s="122" t="s">
        <v>204</v>
      </c>
      <c r="AB69" s="122"/>
      <c r="AC69" s="122"/>
      <c r="AD69" s="122"/>
      <c r="AE69" s="122"/>
      <c r="AF69" s="122"/>
      <c r="AG69" s="122"/>
      <c r="AH69" s="122"/>
      <c r="AI69" s="122"/>
      <c r="AJ69" s="123"/>
      <c r="AK69" s="122"/>
      <c r="AL69" s="122"/>
      <c r="AM69" s="122"/>
      <c r="AN69" s="122"/>
      <c r="AO69" s="2"/>
      <c r="AP69" s="2"/>
      <c r="AQ69" s="2"/>
      <c r="AR69" s="2"/>
      <c r="AS69" s="2"/>
      <c r="AT69" s="2"/>
      <c r="AU69" s="2"/>
      <c r="AV69" s="2"/>
      <c r="AW69" s="2"/>
      <c r="AX69" s="2"/>
      <c r="AY69" s="2"/>
      <c r="AZ69" s="2"/>
      <c r="BA69" s="2"/>
      <c r="BB69" s="2"/>
      <c r="BC69" s="2"/>
      <c r="BD69" s="2"/>
    </row>
    <row r="70" spans="2:62" ht="20.25" customHeight="1">
      <c r="I70" s="2"/>
      <c r="J70" s="2"/>
      <c r="K70" s="122" t="s">
        <v>135</v>
      </c>
      <c r="L70" s="122"/>
      <c r="M70" s="122"/>
      <c r="N70" s="122"/>
      <c r="O70" s="122"/>
      <c r="P70" s="122"/>
      <c r="Q70" s="122"/>
      <c r="R70" s="122"/>
      <c r="S70" s="122"/>
      <c r="T70" s="123"/>
      <c r="U70" s="1016"/>
      <c r="V70" s="1016"/>
      <c r="W70" s="1016"/>
      <c r="X70" s="1016"/>
      <c r="Y70" s="2"/>
      <c r="Z70" s="2"/>
      <c r="AA70" s="122" t="s">
        <v>135</v>
      </c>
      <c r="AB70" s="122"/>
      <c r="AC70" s="122"/>
      <c r="AD70" s="122"/>
      <c r="AE70" s="122"/>
      <c r="AF70" s="122"/>
      <c r="AG70" s="122"/>
      <c r="AH70" s="122"/>
      <c r="AI70" s="122"/>
      <c r="AJ70" s="123"/>
      <c r="AK70" s="1016"/>
      <c r="AL70" s="1016"/>
      <c r="AM70" s="1016"/>
      <c r="AN70" s="1016"/>
      <c r="AO70" s="2"/>
      <c r="AP70" s="2"/>
      <c r="AQ70" s="2"/>
      <c r="AR70" s="2"/>
      <c r="AS70" s="2"/>
      <c r="AT70" s="2"/>
      <c r="AU70" s="2"/>
      <c r="AV70" s="2"/>
      <c r="AW70" s="2"/>
      <c r="AX70" s="2"/>
      <c r="AY70" s="2"/>
      <c r="AZ70" s="2"/>
      <c r="BA70" s="2"/>
      <c r="BB70" s="2"/>
      <c r="BC70" s="2"/>
      <c r="BD70" s="2"/>
    </row>
    <row r="71" spans="2:62" ht="20.25" customHeight="1">
      <c r="I71" s="2"/>
      <c r="J71" s="2"/>
      <c r="K71" s="126" t="s">
        <v>149</v>
      </c>
      <c r="L71" s="126"/>
      <c r="M71" s="126"/>
      <c r="N71" s="126"/>
      <c r="O71" s="126"/>
      <c r="P71" s="122" t="s">
        <v>150</v>
      </c>
      <c r="Q71" s="126"/>
      <c r="R71" s="126"/>
      <c r="S71" s="126"/>
      <c r="T71" s="126"/>
      <c r="U71" s="1017" t="s">
        <v>139</v>
      </c>
      <c r="V71" s="1017"/>
      <c r="W71" s="1017"/>
      <c r="X71" s="1017"/>
      <c r="Y71" s="2"/>
      <c r="Z71" s="2"/>
      <c r="AA71" s="126" t="s">
        <v>149</v>
      </c>
      <c r="AB71" s="126"/>
      <c r="AC71" s="126"/>
      <c r="AD71" s="126"/>
      <c r="AE71" s="126"/>
      <c r="AF71" s="122" t="s">
        <v>150</v>
      </c>
      <c r="AG71" s="126"/>
      <c r="AH71" s="126"/>
      <c r="AI71" s="126"/>
      <c r="AJ71" s="126"/>
      <c r="AK71" s="1017" t="s">
        <v>139</v>
      </c>
      <c r="AL71" s="1017"/>
      <c r="AM71" s="1017"/>
      <c r="AN71" s="1017"/>
      <c r="AO71" s="2"/>
      <c r="AP71" s="2"/>
      <c r="AQ71" s="2"/>
      <c r="AR71" s="2"/>
      <c r="AS71" s="2"/>
      <c r="AT71" s="2"/>
      <c r="AU71" s="2"/>
      <c r="AV71" s="2"/>
      <c r="AW71" s="2"/>
      <c r="AX71" s="2"/>
      <c r="AY71" s="2"/>
      <c r="AZ71" s="2"/>
      <c r="BA71" s="2"/>
      <c r="BB71" s="2"/>
      <c r="BC71" s="2"/>
      <c r="BD71" s="2"/>
    </row>
    <row r="72" spans="2:62" ht="20.25" customHeight="1">
      <c r="I72" s="2"/>
      <c r="J72" s="2"/>
      <c r="K72" s="1008">
        <f>W62</f>
        <v>0</v>
      </c>
      <c r="L72" s="1008"/>
      <c r="M72" s="1008"/>
      <c r="N72" s="1008"/>
      <c r="O72" s="205" t="s">
        <v>153</v>
      </c>
      <c r="P72" s="1028">
        <f>U67</f>
        <v>0</v>
      </c>
      <c r="Q72" s="1028"/>
      <c r="R72" s="1028"/>
      <c r="S72" s="1028"/>
      <c r="T72" s="205" t="s">
        <v>147</v>
      </c>
      <c r="U72" s="1023">
        <f>ROUNDDOWN(K72+P72,1)</f>
        <v>0</v>
      </c>
      <c r="V72" s="1023"/>
      <c r="W72" s="1023"/>
      <c r="X72" s="1023"/>
      <c r="Y72" s="135"/>
      <c r="Z72" s="135"/>
      <c r="AA72" s="1029">
        <f>AM62</f>
        <v>0</v>
      </c>
      <c r="AB72" s="1029"/>
      <c r="AC72" s="1029"/>
      <c r="AD72" s="1029"/>
      <c r="AE72" s="133" t="s">
        <v>153</v>
      </c>
      <c r="AF72" s="1030">
        <f>AK67</f>
        <v>0</v>
      </c>
      <c r="AG72" s="1030"/>
      <c r="AH72" s="1030"/>
      <c r="AI72" s="1030"/>
      <c r="AJ72" s="133" t="s">
        <v>147</v>
      </c>
      <c r="AK72" s="1023">
        <f>ROUNDDOWN(AA72+AF72,1)</f>
        <v>0</v>
      </c>
      <c r="AL72" s="1023"/>
      <c r="AM72" s="1023"/>
      <c r="AN72" s="1023"/>
      <c r="AO72" s="2"/>
      <c r="AP72" s="2"/>
      <c r="AQ72" s="2"/>
      <c r="AR72" s="2"/>
      <c r="AS72" s="2"/>
      <c r="AT72" s="2"/>
      <c r="AU72" s="2"/>
      <c r="AV72" s="2"/>
      <c r="AW72" s="2"/>
      <c r="AX72" s="2"/>
      <c r="AY72" s="2"/>
      <c r="AZ72" s="2"/>
      <c r="BA72" s="2"/>
      <c r="BB72" s="2"/>
      <c r="BC72" s="2"/>
      <c r="BD72" s="2"/>
    </row>
    <row r="73" spans="2:62" ht="20.25" customHeight="1"/>
    <row r="74" spans="2:62" ht="20.25" customHeight="1"/>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119" spans="1:59">
      <c r="A119" s="11"/>
      <c r="B119" s="11"/>
      <c r="C119" s="12"/>
      <c r="D119" s="12"/>
      <c r="E119" s="12"/>
      <c r="F119" s="12"/>
      <c r="G119" s="12"/>
      <c r="H119" s="12"/>
      <c r="I119" s="12"/>
      <c r="J119" s="12"/>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0"/>
      <c r="BA119" s="10"/>
      <c r="BB119" s="10"/>
      <c r="BC119" s="10"/>
      <c r="BD119" s="10"/>
      <c r="BE119" s="10"/>
      <c r="BF119" s="10"/>
      <c r="BG119" s="10"/>
    </row>
    <row r="120" spans="1:59">
      <c r="A120" s="11"/>
      <c r="B120" s="11"/>
      <c r="C120" s="12"/>
      <c r="D120" s="12"/>
      <c r="E120" s="12"/>
      <c r="F120" s="12"/>
      <c r="G120" s="12"/>
      <c r="H120" s="12"/>
      <c r="I120" s="12"/>
      <c r="J120" s="12"/>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0"/>
      <c r="BA120" s="10"/>
      <c r="BB120" s="10"/>
      <c r="BC120" s="10"/>
      <c r="BD120" s="10"/>
      <c r="BE120" s="10"/>
      <c r="BF120" s="10"/>
      <c r="BG120" s="10"/>
    </row>
    <row r="121" spans="1:59">
      <c r="A121" s="11"/>
      <c r="B121" s="11"/>
      <c r="C121" s="14"/>
      <c r="D121" s="14"/>
      <c r="E121" s="14"/>
      <c r="F121" s="14"/>
      <c r="G121" s="14"/>
      <c r="H121" s="14"/>
      <c r="I121" s="14"/>
      <c r="J121" s="14"/>
      <c r="K121" s="12"/>
      <c r="L121" s="12"/>
      <c r="M121" s="11"/>
      <c r="N121" s="11"/>
      <c r="O121" s="11"/>
      <c r="P121" s="11"/>
      <c r="Q121" s="11"/>
      <c r="R121" s="11"/>
    </row>
    <row r="122" spans="1:59">
      <c r="A122" s="11"/>
      <c r="B122" s="11"/>
      <c r="C122" s="14"/>
      <c r="D122" s="14"/>
      <c r="E122" s="14"/>
      <c r="F122" s="14"/>
      <c r="G122" s="14"/>
      <c r="H122" s="14"/>
      <c r="I122" s="14"/>
      <c r="J122" s="14"/>
      <c r="K122" s="12"/>
      <c r="L122" s="12"/>
      <c r="M122" s="11"/>
      <c r="N122" s="11"/>
      <c r="O122" s="11"/>
      <c r="P122" s="11"/>
      <c r="Q122" s="11"/>
      <c r="R122" s="11"/>
    </row>
    <row r="123" spans="1:59">
      <c r="C123" s="3"/>
      <c r="D123" s="3"/>
      <c r="E123" s="3"/>
      <c r="F123" s="3"/>
      <c r="G123" s="3"/>
      <c r="H123" s="3"/>
      <c r="I123" s="3"/>
      <c r="J123" s="3"/>
    </row>
    <row r="124" spans="1:59">
      <c r="C124" s="3"/>
      <c r="D124" s="3"/>
      <c r="E124" s="3"/>
      <c r="F124" s="3"/>
      <c r="G124" s="3"/>
      <c r="H124" s="3"/>
      <c r="I124" s="3"/>
      <c r="J124" s="3"/>
    </row>
    <row r="125" spans="1:59">
      <c r="C125" s="3"/>
      <c r="D125" s="3"/>
      <c r="E125" s="3"/>
      <c r="F125" s="3"/>
      <c r="G125" s="3"/>
      <c r="H125" s="3"/>
      <c r="I125" s="3"/>
      <c r="J125" s="3"/>
    </row>
    <row r="126" spans="1:59">
      <c r="C126" s="3"/>
      <c r="D126" s="3"/>
      <c r="E126" s="3"/>
      <c r="F126" s="3"/>
      <c r="G126" s="3"/>
      <c r="H126" s="3"/>
      <c r="I126" s="3"/>
      <c r="J126" s="3"/>
    </row>
  </sheetData>
  <sheetProtection insertRows="0" deleteRows="0"/>
  <mergeCells count="314">
    <mergeCell ref="K67:N67"/>
    <mergeCell ref="P67:S67"/>
    <mergeCell ref="U67:X67"/>
    <mergeCell ref="AA67:AD67"/>
    <mergeCell ref="AF67:AI67"/>
    <mergeCell ref="AK67:AN67"/>
    <mergeCell ref="W61:X61"/>
    <mergeCell ref="AA61:AB61"/>
    <mergeCell ref="AC61:AD61"/>
    <mergeCell ref="AE61:AF61"/>
    <mergeCell ref="AH61:AI61"/>
    <mergeCell ref="AJ61:AK61"/>
    <mergeCell ref="K61:L61"/>
    <mergeCell ref="M61:N61"/>
    <mergeCell ref="O61:P61"/>
    <mergeCell ref="R61:S61"/>
    <mergeCell ref="T61:U61"/>
    <mergeCell ref="AQ63:AR63"/>
    <mergeCell ref="AS63:AV63"/>
    <mergeCell ref="AC62:AD62"/>
    <mergeCell ref="AE62:AF62"/>
    <mergeCell ref="U70:X70"/>
    <mergeCell ref="AK70:AN70"/>
    <mergeCell ref="U71:X71"/>
    <mergeCell ref="AK71:AN71"/>
    <mergeCell ref="AQ66:AR66"/>
    <mergeCell ref="AS66:AV66"/>
    <mergeCell ref="AQ64:AR64"/>
    <mergeCell ref="AS64:AV64"/>
    <mergeCell ref="AQ65:AR65"/>
    <mergeCell ref="AS65:AV65"/>
    <mergeCell ref="AQ62:AR62"/>
    <mergeCell ref="K72:N72"/>
    <mergeCell ref="P72:S72"/>
    <mergeCell ref="U72:X72"/>
    <mergeCell ref="AA72:AD72"/>
    <mergeCell ref="AF72:AI72"/>
    <mergeCell ref="AK72:AN72"/>
    <mergeCell ref="R64:S64"/>
    <mergeCell ref="AH64:AI64"/>
    <mergeCell ref="K59:L59"/>
    <mergeCell ref="M59:N59"/>
    <mergeCell ref="O59:P59"/>
    <mergeCell ref="R59:S59"/>
    <mergeCell ref="T59:U59"/>
    <mergeCell ref="W59:X59"/>
    <mergeCell ref="AA59:AB59"/>
    <mergeCell ref="AC59:AD59"/>
    <mergeCell ref="AE59:AF59"/>
    <mergeCell ref="AH62:AI62"/>
    <mergeCell ref="AJ62:AK62"/>
    <mergeCell ref="AM62:AN62"/>
    <mergeCell ref="AM61:AN61"/>
    <mergeCell ref="K62:L62"/>
    <mergeCell ref="M62:N62"/>
    <mergeCell ref="O62:P62"/>
    <mergeCell ref="BA58:BD58"/>
    <mergeCell ref="AE58:AF58"/>
    <mergeCell ref="AH58:AI58"/>
    <mergeCell ref="AJ58:AK58"/>
    <mergeCell ref="AM58:AN58"/>
    <mergeCell ref="AQ58:AT58"/>
    <mergeCell ref="AV58:AY58"/>
    <mergeCell ref="R62:S62"/>
    <mergeCell ref="T62:U62"/>
    <mergeCell ref="W62:X62"/>
    <mergeCell ref="AA62:AB62"/>
    <mergeCell ref="AC60:AD60"/>
    <mergeCell ref="AE60:AF60"/>
    <mergeCell ref="AH60:AI60"/>
    <mergeCell ref="AJ60:AK60"/>
    <mergeCell ref="AM60:AN60"/>
    <mergeCell ref="AS62:AV62"/>
    <mergeCell ref="AH59:AI59"/>
    <mergeCell ref="AJ59:AK59"/>
    <mergeCell ref="AM59:AN59"/>
    <mergeCell ref="O58:P58"/>
    <mergeCell ref="R58:S58"/>
    <mergeCell ref="T58:U58"/>
    <mergeCell ref="W58:X58"/>
    <mergeCell ref="AA58:AB58"/>
    <mergeCell ref="AC58:AD58"/>
    <mergeCell ref="R57:S57"/>
    <mergeCell ref="T57:U57"/>
    <mergeCell ref="AC57:AD57"/>
    <mergeCell ref="K60:L60"/>
    <mergeCell ref="M60:N60"/>
    <mergeCell ref="O60:P60"/>
    <mergeCell ref="R60:S60"/>
    <mergeCell ref="T60:U60"/>
    <mergeCell ref="W60:X60"/>
    <mergeCell ref="AA60:AB60"/>
    <mergeCell ref="BF55:BI55"/>
    <mergeCell ref="K56:L57"/>
    <mergeCell ref="M56:P56"/>
    <mergeCell ref="R56:U56"/>
    <mergeCell ref="AA56:AB57"/>
    <mergeCell ref="AC56:AF56"/>
    <mergeCell ref="AH56:AK56"/>
    <mergeCell ref="BF56:BI56"/>
    <mergeCell ref="M57:N57"/>
    <mergeCell ref="O57:P57"/>
    <mergeCell ref="BA57:BD57"/>
    <mergeCell ref="BF57:BI57"/>
    <mergeCell ref="AE57:AF57"/>
    <mergeCell ref="AH57:AI57"/>
    <mergeCell ref="AJ57:AK57"/>
    <mergeCell ref="K58:L58"/>
    <mergeCell ref="M58:N58"/>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66:Z66 AO66:BA66">
    <cfRule type="expression" dxfId="155" priority="208">
      <formula>OR(#REF!=$B53,#REF!=$B53)</formula>
    </cfRule>
  </conditionalFormatting>
  <conditionalFormatting sqref="Z56 W56:X56 W65:Z65 AO65:BA65 AO56:BA56">
    <cfRule type="expression" dxfId="154" priority="209">
      <formula>OR(#REF!=$B54,#REF!=$B54)</formula>
    </cfRule>
  </conditionalFormatting>
  <conditionalFormatting sqref="AM66:AN66">
    <cfRule type="expression" dxfId="153" priority="206">
      <formula>OR(#REF!=$B53,#REF!=$B53)</formula>
    </cfRule>
  </conditionalFormatting>
  <conditionalFormatting sqref="AM56:AN56 AM65:AN65">
    <cfRule type="expression" dxfId="152" priority="207">
      <formula>OR(#REF!=$B54,#REF!=$B54)</formula>
    </cfRule>
  </conditionalFormatting>
  <conditionalFormatting sqref="BB18:BE18">
    <cfRule type="expression" dxfId="151" priority="205">
      <formula>INDIRECT(ADDRESS(ROW(),COLUMN()))=TRUNC(INDIRECT(ADDRESS(ROW(),COLUMN())))</formula>
    </cfRule>
  </conditionalFormatting>
  <conditionalFormatting sqref="BB20:BE20">
    <cfRule type="expression" dxfId="150" priority="204">
      <formula>INDIRECT(ADDRESS(ROW(),COLUMN()))=TRUNC(INDIRECT(ADDRESS(ROW(),COLUMN())))</formula>
    </cfRule>
  </conditionalFormatting>
  <conditionalFormatting sqref="BB22:BE22">
    <cfRule type="expression" dxfId="149" priority="203">
      <formula>INDIRECT(ADDRESS(ROW(),COLUMN()))=TRUNC(INDIRECT(ADDRESS(ROW(),COLUMN())))</formula>
    </cfRule>
  </conditionalFormatting>
  <conditionalFormatting sqref="BB24:BE24">
    <cfRule type="expression" dxfId="148" priority="202">
      <formula>INDIRECT(ADDRESS(ROW(),COLUMN()))=TRUNC(INDIRECT(ADDRESS(ROW(),COLUMN())))</formula>
    </cfRule>
  </conditionalFormatting>
  <conditionalFormatting sqref="BB26:BE26">
    <cfRule type="expression" dxfId="147" priority="201">
      <formula>INDIRECT(ADDRESS(ROW(),COLUMN()))=TRUNC(INDIRECT(ADDRESS(ROW(),COLUMN())))</formula>
    </cfRule>
  </conditionalFormatting>
  <conditionalFormatting sqref="BB28:BE28">
    <cfRule type="expression" dxfId="146" priority="200">
      <formula>INDIRECT(ADDRESS(ROW(),COLUMN()))=TRUNC(INDIRECT(ADDRESS(ROW(),COLUMN())))</formula>
    </cfRule>
  </conditionalFormatting>
  <conditionalFormatting sqref="BB30:BE30">
    <cfRule type="expression" dxfId="145" priority="199">
      <formula>INDIRECT(ADDRESS(ROW(),COLUMN()))=TRUNC(INDIRECT(ADDRESS(ROW(),COLUMN())))</formula>
    </cfRule>
  </conditionalFormatting>
  <conditionalFormatting sqref="BB32:BE32">
    <cfRule type="expression" dxfId="144" priority="198">
      <formula>INDIRECT(ADDRESS(ROW(),COLUMN()))=TRUNC(INDIRECT(ADDRESS(ROW(),COLUMN())))</formula>
    </cfRule>
  </conditionalFormatting>
  <conditionalFormatting sqref="BB34:BE34">
    <cfRule type="expression" dxfId="143" priority="197">
      <formula>INDIRECT(ADDRESS(ROW(),COLUMN()))=TRUNC(INDIRECT(ADDRESS(ROW(),COLUMN())))</formula>
    </cfRule>
  </conditionalFormatting>
  <conditionalFormatting sqref="BB36:BE36">
    <cfRule type="expression" dxfId="142" priority="196">
      <formula>INDIRECT(ADDRESS(ROW(),COLUMN()))=TRUNC(INDIRECT(ADDRESS(ROW(),COLUMN())))</formula>
    </cfRule>
  </conditionalFormatting>
  <conditionalFormatting sqref="BB38:BE38">
    <cfRule type="expression" dxfId="141" priority="195">
      <formula>INDIRECT(ADDRESS(ROW(),COLUMN()))=TRUNC(INDIRECT(ADDRESS(ROW(),COLUMN())))</formula>
    </cfRule>
  </conditionalFormatting>
  <conditionalFormatting sqref="BB40:BE40">
    <cfRule type="expression" dxfId="140" priority="194">
      <formula>INDIRECT(ADDRESS(ROW(),COLUMN()))=TRUNC(INDIRECT(ADDRESS(ROW(),COLUMN())))</formula>
    </cfRule>
  </conditionalFormatting>
  <conditionalFormatting sqref="BB42:BE42">
    <cfRule type="expression" dxfId="139" priority="193">
      <formula>INDIRECT(ADDRESS(ROW(),COLUMN()))=TRUNC(INDIRECT(ADDRESS(ROW(),COLUMN())))</formula>
    </cfRule>
  </conditionalFormatting>
  <conditionalFormatting sqref="BB44:BE44">
    <cfRule type="expression" dxfId="138" priority="192">
      <formula>INDIRECT(ADDRESS(ROW(),COLUMN()))=TRUNC(INDIRECT(ADDRESS(ROW(),COLUMN())))</formula>
    </cfRule>
  </conditionalFormatting>
  <conditionalFormatting sqref="BB46:BE46">
    <cfRule type="expression" dxfId="137" priority="191">
      <formula>INDIRECT(ADDRESS(ROW(),COLUMN()))=TRUNC(INDIRECT(ADDRESS(ROW(),COLUMN())))</formula>
    </cfRule>
  </conditionalFormatting>
  <conditionalFormatting sqref="BB48:BE48">
    <cfRule type="expression" dxfId="136" priority="190">
      <formula>INDIRECT(ADDRESS(ROW(),COLUMN()))=TRUNC(INDIRECT(ADDRESS(ROW(),COLUMN())))</formula>
    </cfRule>
  </conditionalFormatting>
  <conditionalFormatting sqref="BB50:BE50">
    <cfRule type="expression" dxfId="135" priority="189">
      <formula>INDIRECT(ADDRESS(ROW(),COLUMN()))=TRUNC(INDIRECT(ADDRESS(ROW(),COLUMN())))</formula>
    </cfRule>
  </conditionalFormatting>
  <conditionalFormatting sqref="BB52:BE52">
    <cfRule type="expression" dxfId="134" priority="188">
      <formula>INDIRECT(ADDRESS(ROW(),COLUMN()))=TRUNC(INDIRECT(ADDRESS(ROW(),COLUMN())))</formula>
    </cfRule>
  </conditionalFormatting>
  <conditionalFormatting sqref="AC62:AN62 AG58:AN61">
    <cfRule type="expression" dxfId="133" priority="175">
      <formula>INDIRECT(ADDRESS(ROW(),COLUMN()))=TRUNC(INDIRECT(ADDRESS(ROW(),COLUMN())))</formula>
    </cfRule>
  </conditionalFormatting>
  <conditionalFormatting sqref="M58:X62">
    <cfRule type="expression" dxfId="132" priority="176">
      <formula>INDIRECT(ADDRESS(ROW(),COLUMN()))=TRUNC(INDIRECT(ADDRESS(ROW(),COLUMN())))</formula>
    </cfRule>
  </conditionalFormatting>
  <conditionalFormatting sqref="K67:N67">
    <cfRule type="expression" dxfId="131" priority="174">
      <formula>INDIRECT(ADDRESS(ROW(),COLUMN()))=TRUNC(INDIRECT(ADDRESS(ROW(),COLUMN())))</formula>
    </cfRule>
  </conditionalFormatting>
  <conditionalFormatting sqref="AA67:AD67">
    <cfRule type="expression" dxfId="130" priority="173">
      <formula>INDIRECT(ADDRESS(ROW(),COLUMN()))=TRUNC(INDIRECT(ADDRESS(ROW(),COLUMN())))</formula>
    </cfRule>
  </conditionalFormatting>
  <conditionalFormatting sqref="AC58:AF61">
    <cfRule type="expression" dxfId="129" priority="172">
      <formula>INDIRECT(ADDRESS(ROW(),COLUMN()))=TRUNC(INDIRECT(ADDRESS(ROW(),COLUMN())))</formula>
    </cfRule>
  </conditionalFormatting>
  <conditionalFormatting sqref="W18:BA18">
    <cfRule type="expression" dxfId="128" priority="170">
      <formula>INDIRECT(ADDRESS(ROW(),COLUMN()))=TRUNC(INDIRECT(ADDRESS(ROW(),COLUMN())))</formula>
    </cfRule>
  </conditionalFormatting>
  <conditionalFormatting sqref="W20:BA20">
    <cfRule type="expression" dxfId="127" priority="171">
      <formula>INDIRECT(ADDRESS(ROW(),COLUMN()))=TRUNC(INDIRECT(ADDRESS(ROW(),COLUMN())))</formula>
    </cfRule>
  </conditionalFormatting>
  <conditionalFormatting sqref="W22:BA22">
    <cfRule type="expression" dxfId="126" priority="169">
      <formula>INDIRECT(ADDRESS(ROW(),COLUMN()))=TRUNC(INDIRECT(ADDRESS(ROW(),COLUMN())))</formula>
    </cfRule>
  </conditionalFormatting>
  <conditionalFormatting sqref="W24:BA24">
    <cfRule type="expression" dxfId="125" priority="168">
      <formula>INDIRECT(ADDRESS(ROW(),COLUMN()))=TRUNC(INDIRECT(ADDRESS(ROW(),COLUMN())))</formula>
    </cfRule>
  </conditionalFormatting>
  <conditionalFormatting sqref="W26:BA26">
    <cfRule type="expression" dxfId="124" priority="167">
      <formula>INDIRECT(ADDRESS(ROW(),COLUMN()))=TRUNC(INDIRECT(ADDRESS(ROW(),COLUMN())))</formula>
    </cfRule>
  </conditionalFormatting>
  <conditionalFormatting sqref="W28:BA28">
    <cfRule type="expression" dxfId="123" priority="166">
      <formula>INDIRECT(ADDRESS(ROW(),COLUMN()))=TRUNC(INDIRECT(ADDRESS(ROW(),COLUMN())))</formula>
    </cfRule>
  </conditionalFormatting>
  <conditionalFormatting sqref="W30:BA30">
    <cfRule type="expression" dxfId="122" priority="165">
      <formula>INDIRECT(ADDRESS(ROW(),COLUMN()))=TRUNC(INDIRECT(ADDRESS(ROW(),COLUMN())))</formula>
    </cfRule>
  </conditionalFormatting>
  <conditionalFormatting sqref="W32:BA32">
    <cfRule type="expression" dxfId="121" priority="164">
      <formula>INDIRECT(ADDRESS(ROW(),COLUMN()))=TRUNC(INDIRECT(ADDRESS(ROW(),COLUMN())))</formula>
    </cfRule>
  </conditionalFormatting>
  <conditionalFormatting sqref="W34:BA34">
    <cfRule type="expression" dxfId="120" priority="163">
      <formula>INDIRECT(ADDRESS(ROW(),COLUMN()))=TRUNC(INDIRECT(ADDRESS(ROW(),COLUMN())))</formula>
    </cfRule>
  </conditionalFormatting>
  <conditionalFormatting sqref="W36:BA36">
    <cfRule type="expression" dxfId="119" priority="162">
      <formula>INDIRECT(ADDRESS(ROW(),COLUMN()))=TRUNC(INDIRECT(ADDRESS(ROW(),COLUMN())))</formula>
    </cfRule>
  </conditionalFormatting>
  <conditionalFormatting sqref="W38:BA38">
    <cfRule type="expression" dxfId="118" priority="161">
      <formula>INDIRECT(ADDRESS(ROW(),COLUMN()))=TRUNC(INDIRECT(ADDRESS(ROW(),COLUMN())))</formula>
    </cfRule>
  </conditionalFormatting>
  <conditionalFormatting sqref="W40:BA40">
    <cfRule type="expression" dxfId="117" priority="160">
      <formula>INDIRECT(ADDRESS(ROW(),COLUMN()))=TRUNC(INDIRECT(ADDRESS(ROW(),COLUMN())))</formula>
    </cfRule>
  </conditionalFormatting>
  <conditionalFormatting sqref="W42:BA42">
    <cfRule type="expression" dxfId="116" priority="159">
      <formula>INDIRECT(ADDRESS(ROW(),COLUMN()))=TRUNC(INDIRECT(ADDRESS(ROW(),COLUMN())))</formula>
    </cfRule>
  </conditionalFormatting>
  <conditionalFormatting sqref="W44:BA44">
    <cfRule type="expression" dxfId="115" priority="158">
      <formula>INDIRECT(ADDRESS(ROW(),COLUMN()))=TRUNC(INDIRECT(ADDRESS(ROW(),COLUMN())))</formula>
    </cfRule>
  </conditionalFormatting>
  <conditionalFormatting sqref="W46:BA46">
    <cfRule type="expression" dxfId="114" priority="157">
      <formula>INDIRECT(ADDRESS(ROW(),COLUMN()))=TRUNC(INDIRECT(ADDRESS(ROW(),COLUMN())))</formula>
    </cfRule>
  </conditionalFormatting>
  <conditionalFormatting sqref="W48:BA48">
    <cfRule type="expression" dxfId="113" priority="156">
      <formula>INDIRECT(ADDRESS(ROW(),COLUMN()))=TRUNC(INDIRECT(ADDRESS(ROW(),COLUMN())))</formula>
    </cfRule>
  </conditionalFormatting>
  <conditionalFormatting sqref="W50:BA50">
    <cfRule type="expression" dxfId="112" priority="155">
      <formula>INDIRECT(ADDRESS(ROW(),COLUMN()))=TRUNC(INDIRECT(ADDRESS(ROW(),COLUMN())))</formula>
    </cfRule>
  </conditionalFormatting>
  <conditionalFormatting sqref="W52:BA52">
    <cfRule type="expression" dxfId="111" priority="154">
      <formula>INDIRECT(ADDRESS(ROW(),COLUMN()))=TRUNC(INDIRECT(ADDRESS(ROW(),COLUMN())))</formula>
    </cfRule>
  </conditionalFormatting>
  <dataValidations count="10">
    <dataValidation type="list" allowBlank="1" showInputMessage="1" sqref="I17:J52">
      <formula1>"A, B, C, D"</formula1>
    </dataValidation>
    <dataValidation type="list" allowBlank="1" showInputMessage="1" sqref="W17:BA17 W19:BA19 W21:BA21 W23:BA23 W25:BA25 W27:BA27 W29:BA29 W31:BA31 W33:BA33 W35:BA35 W37:BA37 W39:BA39 W41:BA41 W43:BA43 W45:BA45 W47:BA47 W49:BA49 W51:BA51">
      <formula1>シフト記号表</formula1>
    </dataValidation>
    <dataValidation type="list" allowBlank="1" showInputMessage="1" sqref="C17:D52">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64:S64">
      <formula1>"週,暦月"</formula1>
    </dataValidation>
    <dataValidation allowBlank="1" showInputMessage="1" showErrorMessage="1" error="入力可能範囲　32～40" sqref="BE10"/>
    <dataValidation type="list" errorStyle="warning" allowBlank="1" showInputMessage="1" error="リストにない場合のみ、入力してください。" sqref="K17:N52">
      <formula1>INDIRECT(C17)</formula1>
    </dataValidation>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126"/>
  <sheetViews>
    <sheetView showGridLines="0" view="pageBreakPreview" topLeftCell="A37" zoomScale="75" zoomScaleNormal="55" zoomScaleSheetLayoutView="75" workbookViewId="0">
      <selection activeCell="S47" sqref="S47:W48"/>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c r="G1" s="5" t="s">
        <v>322</v>
      </c>
      <c r="H1" s="5"/>
      <c r="I1" s="5"/>
      <c r="J1" s="5"/>
      <c r="K1" s="5"/>
      <c r="L1" s="5"/>
      <c r="M1" s="5"/>
      <c r="N1" s="5"/>
      <c r="Q1" s="7" t="s">
        <v>0</v>
      </c>
      <c r="T1" s="5"/>
      <c r="U1" s="5"/>
      <c r="V1" s="5"/>
      <c r="W1" s="5"/>
      <c r="X1" s="5"/>
      <c r="Y1" s="5"/>
      <c r="Z1" s="5"/>
      <c r="AA1" s="5"/>
      <c r="AW1" s="9" t="s">
        <v>30</v>
      </c>
      <c r="AX1" s="910" t="s">
        <v>159</v>
      </c>
      <c r="AY1" s="911"/>
      <c r="AZ1" s="911"/>
      <c r="BA1" s="911"/>
      <c r="BB1" s="911"/>
      <c r="BC1" s="911"/>
      <c r="BD1" s="911"/>
      <c r="BE1" s="911"/>
      <c r="BF1" s="911"/>
      <c r="BG1" s="911"/>
      <c r="BH1" s="911"/>
      <c r="BI1" s="911"/>
      <c r="BJ1" s="911"/>
      <c r="BK1" s="911"/>
      <c r="BL1" s="911"/>
      <c r="BM1" s="911"/>
      <c r="BN1" s="9" t="s">
        <v>2</v>
      </c>
    </row>
    <row r="2" spans="2:71" s="8" customFormat="1" ht="20.25" customHeight="1">
      <c r="N2" s="7"/>
      <c r="Q2" s="7"/>
      <c r="R2" s="7"/>
      <c r="T2" s="9"/>
      <c r="U2" s="9"/>
      <c r="V2" s="9"/>
      <c r="W2" s="9"/>
      <c r="X2" s="9"/>
      <c r="Y2" s="9"/>
      <c r="Z2" s="9"/>
      <c r="AA2" s="9"/>
      <c r="AF2" s="139" t="s">
        <v>27</v>
      </c>
      <c r="AG2" s="912">
        <v>3</v>
      </c>
      <c r="AH2" s="912"/>
      <c r="AI2" s="139" t="s">
        <v>28</v>
      </c>
      <c r="AJ2" s="913">
        <f>IF(AG2=0,"",YEAR(DATE(2018+AG2,1,1)))</f>
        <v>2021</v>
      </c>
      <c r="AK2" s="913"/>
      <c r="AL2" s="140" t="s">
        <v>29</v>
      </c>
      <c r="AM2" s="140" t="s">
        <v>1</v>
      </c>
      <c r="AN2" s="912">
        <v>4</v>
      </c>
      <c r="AO2" s="912"/>
      <c r="AP2" s="140" t="s">
        <v>24</v>
      </c>
      <c r="AW2" s="9" t="s">
        <v>31</v>
      </c>
      <c r="AX2" s="912" t="s">
        <v>202</v>
      </c>
      <c r="AY2" s="912"/>
      <c r="AZ2" s="912"/>
      <c r="BA2" s="912"/>
      <c r="BB2" s="912"/>
      <c r="BC2" s="912"/>
      <c r="BD2" s="912"/>
      <c r="BE2" s="912"/>
      <c r="BF2" s="912"/>
      <c r="BG2" s="912"/>
      <c r="BH2" s="912"/>
      <c r="BI2" s="912"/>
      <c r="BJ2" s="912"/>
      <c r="BK2" s="912"/>
      <c r="BL2" s="912"/>
      <c r="BM2" s="912"/>
      <c r="BN2" s="9" t="s">
        <v>2</v>
      </c>
      <c r="BO2" s="9"/>
      <c r="BP2" s="9"/>
      <c r="BQ2" s="9"/>
    </row>
    <row r="3" spans="2:71" s="8" customFormat="1" ht="20.25" customHeight="1">
      <c r="N3" s="7"/>
      <c r="Q3" s="7"/>
      <c r="S3" s="9"/>
      <c r="T3" s="9"/>
      <c r="U3" s="9"/>
      <c r="V3" s="9"/>
      <c r="W3" s="9"/>
      <c r="X3" s="9"/>
      <c r="Y3" s="9"/>
      <c r="AG3" s="15"/>
      <c r="AH3" s="15"/>
      <c r="AI3" s="16"/>
      <c r="AJ3" s="17"/>
      <c r="AK3" s="16"/>
      <c r="BH3" s="18" t="s">
        <v>21</v>
      </c>
      <c r="BI3" s="914" t="s">
        <v>239</v>
      </c>
      <c r="BJ3" s="915"/>
      <c r="BK3" s="915"/>
      <c r="BL3" s="916"/>
      <c r="BM3" s="9"/>
    </row>
    <row r="4" spans="2:71" s="8" customFormat="1" ht="20.25" customHeight="1">
      <c r="B4" s="32"/>
      <c r="C4" s="32"/>
      <c r="D4" s="32"/>
      <c r="E4" s="32"/>
      <c r="F4" s="32"/>
      <c r="G4" s="32"/>
      <c r="H4" s="32"/>
      <c r="I4" s="32"/>
      <c r="J4" s="32"/>
      <c r="K4" s="32"/>
      <c r="L4" s="32"/>
      <c r="M4" s="32"/>
      <c r="N4" s="164"/>
      <c r="O4" s="32"/>
      <c r="P4" s="32"/>
      <c r="Q4" s="164"/>
      <c r="R4" s="32"/>
      <c r="S4" s="165"/>
      <c r="T4" s="165"/>
      <c r="U4" s="165"/>
      <c r="V4" s="165"/>
      <c r="W4" s="165"/>
      <c r="X4" s="165"/>
      <c r="Y4" s="165"/>
      <c r="Z4" s="32"/>
      <c r="AA4" s="32"/>
      <c r="AB4" s="32"/>
      <c r="AC4" s="32"/>
      <c r="AD4" s="32"/>
      <c r="AE4" s="32"/>
      <c r="AF4" s="32"/>
      <c r="AG4" s="166"/>
      <c r="AH4" s="166"/>
      <c r="AI4" s="167"/>
      <c r="AJ4" s="168"/>
      <c r="AK4" s="167"/>
      <c r="AL4" s="32"/>
      <c r="AM4" s="32"/>
      <c r="AN4" s="32"/>
      <c r="AO4" s="32"/>
      <c r="AP4" s="32"/>
      <c r="AQ4" s="32"/>
      <c r="AR4" s="32"/>
      <c r="AS4" s="32"/>
      <c r="AT4" s="32"/>
      <c r="AU4" s="32"/>
      <c r="AV4" s="32"/>
      <c r="BH4" s="18" t="s">
        <v>241</v>
      </c>
      <c r="BI4" s="914" t="s">
        <v>240</v>
      </c>
      <c r="BJ4" s="915"/>
      <c r="BK4" s="915"/>
      <c r="BL4" s="916"/>
      <c r="BM4" s="9"/>
    </row>
    <row r="5" spans="2:71" s="8" customFormat="1" ht="9" customHeight="1">
      <c r="B5" s="32"/>
      <c r="C5" s="32"/>
      <c r="D5" s="32"/>
      <c r="E5" s="32"/>
      <c r="F5" s="32"/>
      <c r="G5" s="32"/>
      <c r="H5" s="32"/>
      <c r="I5" s="32"/>
      <c r="J5" s="32"/>
      <c r="K5" s="32"/>
      <c r="L5" s="32"/>
      <c r="M5" s="32"/>
      <c r="N5" s="164"/>
      <c r="O5" s="32"/>
      <c r="P5" s="32"/>
      <c r="Q5" s="164"/>
      <c r="R5" s="32"/>
      <c r="S5" s="165"/>
      <c r="T5" s="165"/>
      <c r="U5" s="165"/>
      <c r="V5" s="165"/>
      <c r="W5" s="165"/>
      <c r="X5" s="165"/>
      <c r="Y5" s="165"/>
      <c r="Z5" s="32"/>
      <c r="AA5" s="32"/>
      <c r="AB5" s="32"/>
      <c r="AC5" s="32"/>
      <c r="AD5" s="32"/>
      <c r="AE5" s="32"/>
      <c r="AF5" s="32"/>
      <c r="AG5" s="169"/>
      <c r="AH5" s="169"/>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949">
        <v>40</v>
      </c>
      <c r="BF6" s="950"/>
      <c r="BG6" s="2" t="s">
        <v>22</v>
      </c>
      <c r="BH6" s="6"/>
      <c r="BI6" s="949">
        <v>160</v>
      </c>
      <c r="BJ6" s="950"/>
      <c r="BK6" s="2" t="s">
        <v>23</v>
      </c>
      <c r="BL6" s="6"/>
      <c r="BM6" s="19"/>
    </row>
    <row r="7" spans="2:71" s="8" customFormat="1" ht="5.25" customHeight="1">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951">
        <f>DAY(EOMONTH(DATE(AJ2,AN2,1),0))</f>
        <v>30</v>
      </c>
      <c r="BJ8" s="952"/>
      <c r="BK8" s="30" t="s">
        <v>25</v>
      </c>
      <c r="BL8" s="30"/>
      <c r="BM8" s="30"/>
      <c r="BN8" s="32"/>
      <c r="BQ8" s="9"/>
      <c r="BR8" s="9"/>
      <c r="BS8" s="9"/>
    </row>
    <row r="9" spans="2:71" s="8" customFormat="1" ht="5.25" customHeight="1">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09"/>
      <c r="BA10" s="30"/>
      <c r="BB10" s="210"/>
      <c r="BC10" s="210"/>
      <c r="BD10" s="210"/>
      <c r="BE10" s="30"/>
      <c r="BF10" s="30"/>
      <c r="BG10" s="31" t="s">
        <v>271</v>
      </c>
      <c r="BH10" s="30"/>
      <c r="BI10" s="949"/>
      <c r="BJ10" s="950"/>
      <c r="BK10" s="2" t="s">
        <v>272</v>
      </c>
      <c r="BL10" s="30"/>
      <c r="BM10" s="30"/>
      <c r="BN10" s="32"/>
      <c r="BQ10" s="9"/>
      <c r="BR10" s="9"/>
      <c r="BS10" s="9"/>
    </row>
    <row r="11" spans="2:71" ht="5.25" customHeight="1" thickBot="1">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c r="B12" s="953" t="s">
        <v>20</v>
      </c>
      <c r="C12" s="1045" t="s">
        <v>274</v>
      </c>
      <c r="D12" s="940" t="s">
        <v>275</v>
      </c>
      <c r="E12" s="927"/>
      <c r="F12" s="1048"/>
      <c r="G12" s="940" t="s">
        <v>276</v>
      </c>
      <c r="H12" s="919"/>
      <c r="I12" s="180"/>
      <c r="J12" s="177"/>
      <c r="K12" s="180"/>
      <c r="L12" s="177"/>
      <c r="M12" s="956" t="s">
        <v>277</v>
      </c>
      <c r="N12" s="957"/>
      <c r="O12" s="917" t="s">
        <v>278</v>
      </c>
      <c r="P12" s="918"/>
      <c r="Q12" s="918"/>
      <c r="R12" s="919"/>
      <c r="S12" s="917" t="s">
        <v>279</v>
      </c>
      <c r="T12" s="918"/>
      <c r="U12" s="918"/>
      <c r="V12" s="918"/>
      <c r="W12" s="919"/>
      <c r="X12" s="186"/>
      <c r="Y12" s="186"/>
      <c r="Z12" s="187"/>
      <c r="AA12" s="926" t="s">
        <v>280</v>
      </c>
      <c r="AB12" s="927"/>
      <c r="AC12" s="927"/>
      <c r="AD12" s="927"/>
      <c r="AE12" s="927"/>
      <c r="AF12" s="927"/>
      <c r="AG12" s="927"/>
      <c r="AH12" s="927"/>
      <c r="AI12" s="927"/>
      <c r="AJ12" s="927"/>
      <c r="AK12" s="927"/>
      <c r="AL12" s="927"/>
      <c r="AM12" s="927"/>
      <c r="AN12" s="927"/>
      <c r="AO12" s="927"/>
      <c r="AP12" s="927"/>
      <c r="AQ12" s="927"/>
      <c r="AR12" s="927"/>
      <c r="AS12" s="927"/>
      <c r="AT12" s="927"/>
      <c r="AU12" s="927"/>
      <c r="AV12" s="927"/>
      <c r="AW12" s="927"/>
      <c r="AX12" s="927"/>
      <c r="AY12" s="927"/>
      <c r="AZ12" s="927"/>
      <c r="BA12" s="927"/>
      <c r="BB12" s="927"/>
      <c r="BC12" s="927"/>
      <c r="BD12" s="927"/>
      <c r="BE12" s="927"/>
      <c r="BF12" s="928" t="str">
        <f>IF(BI3="４週","(12)1～4週目の勤務時間数合計","(12)1か月の勤務時間数　合計")</f>
        <v>(12)1～4週目の勤務時間数合計</v>
      </c>
      <c r="BG12" s="929"/>
      <c r="BH12" s="934" t="s">
        <v>281</v>
      </c>
      <c r="BI12" s="935"/>
      <c r="BJ12" s="940" t="s">
        <v>282</v>
      </c>
      <c r="BK12" s="918"/>
      <c r="BL12" s="918"/>
      <c r="BM12" s="918"/>
      <c r="BN12" s="941"/>
    </row>
    <row r="13" spans="2:71" ht="20.25" customHeight="1">
      <c r="B13" s="954"/>
      <c r="C13" s="1046"/>
      <c r="D13" s="1049"/>
      <c r="E13" s="1050"/>
      <c r="F13" s="1051"/>
      <c r="G13" s="942"/>
      <c r="H13" s="922"/>
      <c r="I13" s="181"/>
      <c r="J13" s="178"/>
      <c r="K13" s="181"/>
      <c r="L13" s="178"/>
      <c r="M13" s="958"/>
      <c r="N13" s="959"/>
      <c r="O13" s="920"/>
      <c r="P13" s="921"/>
      <c r="Q13" s="921"/>
      <c r="R13" s="922"/>
      <c r="S13" s="920"/>
      <c r="T13" s="921"/>
      <c r="U13" s="921"/>
      <c r="V13" s="921"/>
      <c r="W13" s="922"/>
      <c r="X13" s="188"/>
      <c r="Y13" s="188"/>
      <c r="Z13" s="189"/>
      <c r="AA13" s="946" t="s">
        <v>11</v>
      </c>
      <c r="AB13" s="946"/>
      <c r="AC13" s="946"/>
      <c r="AD13" s="946"/>
      <c r="AE13" s="946"/>
      <c r="AF13" s="946"/>
      <c r="AG13" s="947"/>
      <c r="AH13" s="948" t="s">
        <v>12</v>
      </c>
      <c r="AI13" s="946"/>
      <c r="AJ13" s="946"/>
      <c r="AK13" s="946"/>
      <c r="AL13" s="946"/>
      <c r="AM13" s="946"/>
      <c r="AN13" s="947"/>
      <c r="AO13" s="948" t="s">
        <v>13</v>
      </c>
      <c r="AP13" s="946"/>
      <c r="AQ13" s="946"/>
      <c r="AR13" s="946"/>
      <c r="AS13" s="946"/>
      <c r="AT13" s="946"/>
      <c r="AU13" s="947"/>
      <c r="AV13" s="948" t="s">
        <v>14</v>
      </c>
      <c r="AW13" s="946"/>
      <c r="AX13" s="946"/>
      <c r="AY13" s="946"/>
      <c r="AZ13" s="946"/>
      <c r="BA13" s="946"/>
      <c r="BB13" s="947"/>
      <c r="BC13" s="948" t="s">
        <v>15</v>
      </c>
      <c r="BD13" s="946"/>
      <c r="BE13" s="946"/>
      <c r="BF13" s="930"/>
      <c r="BG13" s="931"/>
      <c r="BH13" s="936"/>
      <c r="BI13" s="937"/>
      <c r="BJ13" s="942"/>
      <c r="BK13" s="921"/>
      <c r="BL13" s="921"/>
      <c r="BM13" s="921"/>
      <c r="BN13" s="943"/>
    </row>
    <row r="14" spans="2:71" ht="20.25" customHeight="1">
      <c r="B14" s="954"/>
      <c r="C14" s="1046"/>
      <c r="D14" s="1049"/>
      <c r="E14" s="1050"/>
      <c r="F14" s="1051"/>
      <c r="G14" s="942"/>
      <c r="H14" s="922"/>
      <c r="I14" s="181"/>
      <c r="J14" s="178"/>
      <c r="K14" s="181"/>
      <c r="L14" s="178"/>
      <c r="M14" s="958"/>
      <c r="N14" s="959"/>
      <c r="O14" s="920"/>
      <c r="P14" s="921"/>
      <c r="Q14" s="921"/>
      <c r="R14" s="922"/>
      <c r="S14" s="920"/>
      <c r="T14" s="921"/>
      <c r="U14" s="921"/>
      <c r="V14" s="921"/>
      <c r="W14" s="922"/>
      <c r="X14" s="188"/>
      <c r="Y14" s="188"/>
      <c r="Z14" s="189"/>
      <c r="AA14" s="147">
        <v>1</v>
      </c>
      <c r="AB14" s="148">
        <v>2</v>
      </c>
      <c r="AC14" s="148">
        <v>3</v>
      </c>
      <c r="AD14" s="148">
        <v>4</v>
      </c>
      <c r="AE14" s="148">
        <v>5</v>
      </c>
      <c r="AF14" s="148">
        <v>6</v>
      </c>
      <c r="AG14" s="149">
        <v>7</v>
      </c>
      <c r="AH14" s="150">
        <v>8</v>
      </c>
      <c r="AI14" s="148">
        <v>9</v>
      </c>
      <c r="AJ14" s="148">
        <v>10</v>
      </c>
      <c r="AK14" s="148">
        <v>11</v>
      </c>
      <c r="AL14" s="148">
        <v>12</v>
      </c>
      <c r="AM14" s="148">
        <v>13</v>
      </c>
      <c r="AN14" s="149">
        <v>14</v>
      </c>
      <c r="AO14" s="147">
        <v>15</v>
      </c>
      <c r="AP14" s="148">
        <v>16</v>
      </c>
      <c r="AQ14" s="148">
        <v>17</v>
      </c>
      <c r="AR14" s="148">
        <v>18</v>
      </c>
      <c r="AS14" s="148">
        <v>19</v>
      </c>
      <c r="AT14" s="148">
        <v>20</v>
      </c>
      <c r="AU14" s="149">
        <v>21</v>
      </c>
      <c r="AV14" s="150">
        <v>22</v>
      </c>
      <c r="AW14" s="148">
        <v>23</v>
      </c>
      <c r="AX14" s="148">
        <v>24</v>
      </c>
      <c r="AY14" s="148">
        <v>25</v>
      </c>
      <c r="AZ14" s="148">
        <v>26</v>
      </c>
      <c r="BA14" s="148">
        <v>27</v>
      </c>
      <c r="BB14" s="149">
        <v>28</v>
      </c>
      <c r="BC14" s="151" t="str">
        <f>IF($BI$3="暦月",IF(DAY(DATE($AJ$2,$AN$2,29))=29,29,""),"")</f>
        <v/>
      </c>
      <c r="BD14" s="176" t="str">
        <f>IF($BI$3="暦月",IF(DAY(DATE($AJ$2,$AN$2,30))=30,30,""),"")</f>
        <v/>
      </c>
      <c r="BE14" s="152" t="str">
        <f>IF($BI$3="暦月",IF(DAY(DATE($AJ$2,$AN$2,31))=31,31,""),"")</f>
        <v/>
      </c>
      <c r="BF14" s="930"/>
      <c r="BG14" s="931"/>
      <c r="BH14" s="936"/>
      <c r="BI14" s="937"/>
      <c r="BJ14" s="942"/>
      <c r="BK14" s="921"/>
      <c r="BL14" s="921"/>
      <c r="BM14" s="921"/>
      <c r="BN14" s="943"/>
    </row>
    <row r="15" spans="2:71" ht="20.25" hidden="1" customHeight="1">
      <c r="B15" s="954"/>
      <c r="C15" s="1046"/>
      <c r="D15" s="1049"/>
      <c r="E15" s="1050"/>
      <c r="F15" s="1051"/>
      <c r="G15" s="942"/>
      <c r="H15" s="922"/>
      <c r="I15" s="181"/>
      <c r="J15" s="178"/>
      <c r="K15" s="181"/>
      <c r="L15" s="178"/>
      <c r="M15" s="958"/>
      <c r="N15" s="959"/>
      <c r="O15" s="920"/>
      <c r="P15" s="921"/>
      <c r="Q15" s="921"/>
      <c r="R15" s="922"/>
      <c r="S15" s="920"/>
      <c r="T15" s="921"/>
      <c r="U15" s="921"/>
      <c r="V15" s="921"/>
      <c r="W15" s="922"/>
      <c r="X15" s="188"/>
      <c r="Y15" s="188"/>
      <c r="Z15" s="189"/>
      <c r="AA15" s="147">
        <f>WEEKDAY(DATE($AJ$2,$AN$2,1))</f>
        <v>5</v>
      </c>
      <c r="AB15" s="148">
        <f>WEEKDAY(DATE($AJ$2,$AN$2,2))</f>
        <v>6</v>
      </c>
      <c r="AC15" s="148">
        <f>WEEKDAY(DATE($AJ$2,$AN$2,3))</f>
        <v>7</v>
      </c>
      <c r="AD15" s="148">
        <f>WEEKDAY(DATE($AJ$2,$AN$2,4))</f>
        <v>1</v>
      </c>
      <c r="AE15" s="148">
        <f>WEEKDAY(DATE($AJ$2,$AN$2,5))</f>
        <v>2</v>
      </c>
      <c r="AF15" s="148">
        <f>WEEKDAY(DATE($AJ$2,$AN$2,6))</f>
        <v>3</v>
      </c>
      <c r="AG15" s="149">
        <f>WEEKDAY(DATE($AJ$2,$AN$2,7))</f>
        <v>4</v>
      </c>
      <c r="AH15" s="150">
        <f>WEEKDAY(DATE($AJ$2,$AN$2,8))</f>
        <v>5</v>
      </c>
      <c r="AI15" s="148">
        <f>WEEKDAY(DATE($AJ$2,$AN$2,9))</f>
        <v>6</v>
      </c>
      <c r="AJ15" s="148">
        <f>WEEKDAY(DATE($AJ$2,$AN$2,10))</f>
        <v>7</v>
      </c>
      <c r="AK15" s="148">
        <f>WEEKDAY(DATE($AJ$2,$AN$2,11))</f>
        <v>1</v>
      </c>
      <c r="AL15" s="148">
        <f>WEEKDAY(DATE($AJ$2,$AN$2,12))</f>
        <v>2</v>
      </c>
      <c r="AM15" s="148">
        <f>WEEKDAY(DATE($AJ$2,$AN$2,13))</f>
        <v>3</v>
      </c>
      <c r="AN15" s="149">
        <f>WEEKDAY(DATE($AJ$2,$AN$2,14))</f>
        <v>4</v>
      </c>
      <c r="AO15" s="150">
        <f>WEEKDAY(DATE($AJ$2,$AN$2,15))</f>
        <v>5</v>
      </c>
      <c r="AP15" s="148">
        <f>WEEKDAY(DATE($AJ$2,$AN$2,16))</f>
        <v>6</v>
      </c>
      <c r="AQ15" s="148">
        <f>WEEKDAY(DATE($AJ$2,$AN$2,17))</f>
        <v>7</v>
      </c>
      <c r="AR15" s="148">
        <f>WEEKDAY(DATE($AJ$2,$AN$2,18))</f>
        <v>1</v>
      </c>
      <c r="AS15" s="148">
        <f>WEEKDAY(DATE($AJ$2,$AN$2,19))</f>
        <v>2</v>
      </c>
      <c r="AT15" s="148">
        <f>WEEKDAY(DATE($AJ$2,$AN$2,20))</f>
        <v>3</v>
      </c>
      <c r="AU15" s="149">
        <f>WEEKDAY(DATE($AJ$2,$AN$2,21))</f>
        <v>4</v>
      </c>
      <c r="AV15" s="150">
        <f>WEEKDAY(DATE($AJ$2,$AN$2,22))</f>
        <v>5</v>
      </c>
      <c r="AW15" s="148">
        <f>WEEKDAY(DATE($AJ$2,$AN$2,23))</f>
        <v>6</v>
      </c>
      <c r="AX15" s="148">
        <f>WEEKDAY(DATE($AJ$2,$AN$2,24))</f>
        <v>7</v>
      </c>
      <c r="AY15" s="148">
        <f>WEEKDAY(DATE($AJ$2,$AN$2,25))</f>
        <v>1</v>
      </c>
      <c r="AZ15" s="148">
        <f>WEEKDAY(DATE($AJ$2,$AN$2,26))</f>
        <v>2</v>
      </c>
      <c r="BA15" s="148">
        <f>WEEKDAY(DATE($AJ$2,$AN$2,27))</f>
        <v>3</v>
      </c>
      <c r="BB15" s="149">
        <f>WEEKDAY(DATE($AJ$2,$AN$2,28))</f>
        <v>4</v>
      </c>
      <c r="BC15" s="150">
        <f>IF(BC14=29,WEEKDAY(DATE($AJ$2,$AN$2,29)),0)</f>
        <v>0</v>
      </c>
      <c r="BD15" s="148">
        <f>IF(BD14=30,WEEKDAY(DATE($AJ$2,$AN$2,30)),0)</f>
        <v>0</v>
      </c>
      <c r="BE15" s="149">
        <f>IF(BE14=31,WEEKDAY(DATE($AJ$2,$AN$2,31)),0)</f>
        <v>0</v>
      </c>
      <c r="BF15" s="930"/>
      <c r="BG15" s="931"/>
      <c r="BH15" s="936"/>
      <c r="BI15" s="937"/>
      <c r="BJ15" s="942"/>
      <c r="BK15" s="921"/>
      <c r="BL15" s="921"/>
      <c r="BM15" s="921"/>
      <c r="BN15" s="943"/>
    </row>
    <row r="16" spans="2:71" ht="20.25" customHeight="1" thickBot="1">
      <c r="B16" s="955"/>
      <c r="C16" s="1047"/>
      <c r="D16" s="1052"/>
      <c r="E16" s="1053"/>
      <c r="F16" s="1054"/>
      <c r="G16" s="944"/>
      <c r="H16" s="925"/>
      <c r="I16" s="182"/>
      <c r="J16" s="179"/>
      <c r="K16" s="182"/>
      <c r="L16" s="179"/>
      <c r="M16" s="960"/>
      <c r="N16" s="961"/>
      <c r="O16" s="923"/>
      <c r="P16" s="924"/>
      <c r="Q16" s="924"/>
      <c r="R16" s="925"/>
      <c r="S16" s="923"/>
      <c r="T16" s="924"/>
      <c r="U16" s="924"/>
      <c r="V16" s="924"/>
      <c r="W16" s="925"/>
      <c r="X16" s="190"/>
      <c r="Y16" s="190"/>
      <c r="Z16" s="191"/>
      <c r="AA16" s="153" t="str">
        <f>IF(AA15=1,"日",IF(AA15=2,"月",IF(AA15=3,"火",IF(AA15=4,"水",IF(AA15=5,"木",IF(AA15=6,"金","土"))))))</f>
        <v>木</v>
      </c>
      <c r="AB16" s="154" t="str">
        <f t="shared" ref="AB16:BB16" si="0">IF(AB15=1,"日",IF(AB15=2,"月",IF(AB15=3,"火",IF(AB15=4,"水",IF(AB15=5,"木",IF(AB15=6,"金","土"))))))</f>
        <v>金</v>
      </c>
      <c r="AC16" s="154" t="str">
        <f t="shared" si="0"/>
        <v>土</v>
      </c>
      <c r="AD16" s="154" t="str">
        <f t="shared" si="0"/>
        <v>日</v>
      </c>
      <c r="AE16" s="154" t="str">
        <f t="shared" si="0"/>
        <v>月</v>
      </c>
      <c r="AF16" s="154" t="str">
        <f t="shared" si="0"/>
        <v>火</v>
      </c>
      <c r="AG16" s="155" t="str">
        <f t="shared" si="0"/>
        <v>水</v>
      </c>
      <c r="AH16" s="156" t="str">
        <f>IF(AH15=1,"日",IF(AH15=2,"月",IF(AH15=3,"火",IF(AH15=4,"水",IF(AH15=5,"木",IF(AH15=6,"金","土"))))))</f>
        <v>木</v>
      </c>
      <c r="AI16" s="154" t="str">
        <f t="shared" si="0"/>
        <v>金</v>
      </c>
      <c r="AJ16" s="154" t="str">
        <f t="shared" si="0"/>
        <v>土</v>
      </c>
      <c r="AK16" s="154" t="str">
        <f t="shared" si="0"/>
        <v>日</v>
      </c>
      <c r="AL16" s="154" t="str">
        <f t="shared" si="0"/>
        <v>月</v>
      </c>
      <c r="AM16" s="154" t="str">
        <f t="shared" si="0"/>
        <v>火</v>
      </c>
      <c r="AN16" s="155" t="str">
        <f t="shared" si="0"/>
        <v>水</v>
      </c>
      <c r="AO16" s="156" t="str">
        <f>IF(AO15=1,"日",IF(AO15=2,"月",IF(AO15=3,"火",IF(AO15=4,"水",IF(AO15=5,"木",IF(AO15=6,"金","土"))))))</f>
        <v>木</v>
      </c>
      <c r="AP16" s="154" t="str">
        <f t="shared" si="0"/>
        <v>金</v>
      </c>
      <c r="AQ16" s="154" t="str">
        <f t="shared" si="0"/>
        <v>土</v>
      </c>
      <c r="AR16" s="154" t="str">
        <f t="shared" si="0"/>
        <v>日</v>
      </c>
      <c r="AS16" s="154" t="str">
        <f t="shared" si="0"/>
        <v>月</v>
      </c>
      <c r="AT16" s="154" t="str">
        <f t="shared" si="0"/>
        <v>火</v>
      </c>
      <c r="AU16" s="155" t="str">
        <f t="shared" si="0"/>
        <v>水</v>
      </c>
      <c r="AV16" s="156" t="str">
        <f>IF(AV15=1,"日",IF(AV15=2,"月",IF(AV15=3,"火",IF(AV15=4,"水",IF(AV15=5,"木",IF(AV15=6,"金","土"))))))</f>
        <v>木</v>
      </c>
      <c r="AW16" s="154" t="str">
        <f t="shared" si="0"/>
        <v>金</v>
      </c>
      <c r="AX16" s="154" t="str">
        <f t="shared" si="0"/>
        <v>土</v>
      </c>
      <c r="AY16" s="154" t="str">
        <f t="shared" si="0"/>
        <v>日</v>
      </c>
      <c r="AZ16" s="154" t="str">
        <f t="shared" si="0"/>
        <v>月</v>
      </c>
      <c r="BA16" s="154" t="str">
        <f t="shared" si="0"/>
        <v>火</v>
      </c>
      <c r="BB16" s="155" t="str">
        <f t="shared" si="0"/>
        <v>水</v>
      </c>
      <c r="BC16" s="154" t="str">
        <f>IF(BC15=1,"日",IF(BC15=2,"月",IF(BC15=3,"火",IF(BC15=4,"水",IF(BC15=5,"木",IF(BC15=6,"金",IF(BC15=0,"","土")))))))</f>
        <v/>
      </c>
      <c r="BD16" s="154" t="str">
        <f>IF(BD15=1,"日",IF(BD15=2,"月",IF(BD15=3,"火",IF(BD15=4,"水",IF(BD15=5,"木",IF(BD15=6,"金",IF(BD15=0,"","土")))))))</f>
        <v/>
      </c>
      <c r="BE16" s="154" t="str">
        <f>IF(BE15=1,"日",IF(BE15=2,"月",IF(BE15=3,"火",IF(BE15=4,"水",IF(BE15=5,"木",IF(BE15=6,"金",IF(BE15=0,"","土")))))))</f>
        <v/>
      </c>
      <c r="BF16" s="932"/>
      <c r="BG16" s="933"/>
      <c r="BH16" s="938"/>
      <c r="BI16" s="939"/>
      <c r="BJ16" s="944"/>
      <c r="BK16" s="924"/>
      <c r="BL16" s="924"/>
      <c r="BM16" s="924"/>
      <c r="BN16" s="945"/>
    </row>
    <row r="17" spans="2:66" ht="20.25" customHeight="1">
      <c r="B17" s="978">
        <f>B15+1</f>
        <v>1</v>
      </c>
      <c r="C17" s="1041"/>
      <c r="D17" s="1042"/>
      <c r="E17" s="1043"/>
      <c r="F17" s="1044"/>
      <c r="G17" s="1002"/>
      <c r="H17" s="1003"/>
      <c r="I17" s="158"/>
      <c r="J17" s="159"/>
      <c r="K17" s="158"/>
      <c r="L17" s="159"/>
      <c r="M17" s="1004"/>
      <c r="N17" s="1005"/>
      <c r="O17" s="1006"/>
      <c r="P17" s="1007"/>
      <c r="Q17" s="1007"/>
      <c r="R17" s="1003"/>
      <c r="S17" s="992"/>
      <c r="T17" s="993"/>
      <c r="U17" s="993"/>
      <c r="V17" s="993"/>
      <c r="W17" s="994"/>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995"/>
      <c r="BG17" s="996"/>
      <c r="BH17" s="997"/>
      <c r="BI17" s="998"/>
      <c r="BJ17" s="999"/>
      <c r="BK17" s="1000"/>
      <c r="BL17" s="1000"/>
      <c r="BM17" s="1000"/>
      <c r="BN17" s="1001"/>
    </row>
    <row r="18" spans="2:66" ht="20.25" customHeight="1">
      <c r="B18" s="979"/>
      <c r="C18" s="1037"/>
      <c r="D18" s="1040"/>
      <c r="E18" s="915"/>
      <c r="F18" s="1039"/>
      <c r="G18" s="982"/>
      <c r="H18" s="983"/>
      <c r="I18" s="160"/>
      <c r="J18" s="161">
        <f>G17</f>
        <v>0</v>
      </c>
      <c r="K18" s="160"/>
      <c r="L18" s="161">
        <f>M17</f>
        <v>0</v>
      </c>
      <c r="M18" s="986"/>
      <c r="N18" s="987"/>
      <c r="O18" s="990"/>
      <c r="P18" s="991"/>
      <c r="Q18" s="991"/>
      <c r="R18" s="983"/>
      <c r="S18" s="962"/>
      <c r="T18" s="963"/>
      <c r="U18" s="963"/>
      <c r="V18" s="963"/>
      <c r="W18" s="964"/>
      <c r="X18" s="112" t="s">
        <v>254</v>
      </c>
      <c r="Y18" s="113"/>
      <c r="Z18" s="114"/>
      <c r="AA18" s="170" t="str">
        <f>IF(AA17="","",VLOOKUP(AA17,'シフト記号表（従来型・ユニット型共通）'!$C$6:$L$47,10,FALSE))</f>
        <v/>
      </c>
      <c r="AB18" s="171" t="str">
        <f>IF(AB17="","",VLOOKUP(AB17,'シフト記号表（従来型・ユニット型共通）'!$C$6:$L$47,10,FALSE))</f>
        <v/>
      </c>
      <c r="AC18" s="171" t="str">
        <f>IF(AC17="","",VLOOKUP(AC17,'シフト記号表（従来型・ユニット型共通）'!$C$6:$L$47,10,FALSE))</f>
        <v/>
      </c>
      <c r="AD18" s="171" t="str">
        <f>IF(AD17="","",VLOOKUP(AD17,'シフト記号表（従来型・ユニット型共通）'!$C$6:$L$47,10,FALSE))</f>
        <v/>
      </c>
      <c r="AE18" s="171" t="str">
        <f>IF(AE17="","",VLOOKUP(AE17,'シフト記号表（従来型・ユニット型共通）'!$C$6:$L$47,10,FALSE))</f>
        <v/>
      </c>
      <c r="AF18" s="171" t="str">
        <f>IF(AF17="","",VLOOKUP(AF17,'シフト記号表（従来型・ユニット型共通）'!$C$6:$L$47,10,FALSE))</f>
        <v/>
      </c>
      <c r="AG18" s="172" t="str">
        <f>IF(AG17="","",VLOOKUP(AG17,'シフト記号表（従来型・ユニット型共通）'!$C$6:$L$47,10,FALSE))</f>
        <v/>
      </c>
      <c r="AH18" s="170" t="str">
        <f>IF(AH17="","",VLOOKUP(AH17,'シフト記号表（従来型・ユニット型共通）'!$C$6:$L$47,10,FALSE))</f>
        <v/>
      </c>
      <c r="AI18" s="171" t="str">
        <f>IF(AI17="","",VLOOKUP(AI17,'シフト記号表（従来型・ユニット型共通）'!$C$6:$L$47,10,FALSE))</f>
        <v/>
      </c>
      <c r="AJ18" s="171" t="str">
        <f>IF(AJ17="","",VLOOKUP(AJ17,'シフト記号表（従来型・ユニット型共通）'!$C$6:$L$47,10,FALSE))</f>
        <v/>
      </c>
      <c r="AK18" s="171" t="str">
        <f>IF(AK17="","",VLOOKUP(AK17,'シフト記号表（従来型・ユニット型共通）'!$C$6:$L$47,10,FALSE))</f>
        <v/>
      </c>
      <c r="AL18" s="171" t="str">
        <f>IF(AL17="","",VLOOKUP(AL17,'シフト記号表（従来型・ユニット型共通）'!$C$6:$L$47,10,FALSE))</f>
        <v/>
      </c>
      <c r="AM18" s="171" t="str">
        <f>IF(AM17="","",VLOOKUP(AM17,'シフト記号表（従来型・ユニット型共通）'!$C$6:$L$47,10,FALSE))</f>
        <v/>
      </c>
      <c r="AN18" s="172" t="str">
        <f>IF(AN17="","",VLOOKUP(AN17,'シフト記号表（従来型・ユニット型共通）'!$C$6:$L$47,10,FALSE))</f>
        <v/>
      </c>
      <c r="AO18" s="170" t="str">
        <f>IF(AO17="","",VLOOKUP(AO17,'シフト記号表（従来型・ユニット型共通）'!$C$6:$L$47,10,FALSE))</f>
        <v/>
      </c>
      <c r="AP18" s="171" t="str">
        <f>IF(AP17="","",VLOOKUP(AP17,'シフト記号表（従来型・ユニット型共通）'!$C$6:$L$47,10,FALSE))</f>
        <v/>
      </c>
      <c r="AQ18" s="171" t="str">
        <f>IF(AQ17="","",VLOOKUP(AQ17,'シフト記号表（従来型・ユニット型共通）'!$C$6:$L$47,10,FALSE))</f>
        <v/>
      </c>
      <c r="AR18" s="171" t="str">
        <f>IF(AR17="","",VLOOKUP(AR17,'シフト記号表（従来型・ユニット型共通）'!$C$6:$L$47,10,FALSE))</f>
        <v/>
      </c>
      <c r="AS18" s="171" t="str">
        <f>IF(AS17="","",VLOOKUP(AS17,'シフト記号表（従来型・ユニット型共通）'!$C$6:$L$47,10,FALSE))</f>
        <v/>
      </c>
      <c r="AT18" s="171" t="str">
        <f>IF(AT17="","",VLOOKUP(AT17,'シフト記号表（従来型・ユニット型共通）'!$C$6:$L$47,10,FALSE))</f>
        <v/>
      </c>
      <c r="AU18" s="172" t="str">
        <f>IF(AU17="","",VLOOKUP(AU17,'シフト記号表（従来型・ユニット型共通）'!$C$6:$L$47,10,FALSE))</f>
        <v/>
      </c>
      <c r="AV18" s="170" t="str">
        <f>IF(AV17="","",VLOOKUP(AV17,'シフト記号表（従来型・ユニット型共通）'!$C$6:$L$47,10,FALSE))</f>
        <v/>
      </c>
      <c r="AW18" s="171" t="str">
        <f>IF(AW17="","",VLOOKUP(AW17,'シフト記号表（従来型・ユニット型共通）'!$C$6:$L$47,10,FALSE))</f>
        <v/>
      </c>
      <c r="AX18" s="171" t="str">
        <f>IF(AX17="","",VLOOKUP(AX17,'シフト記号表（従来型・ユニット型共通）'!$C$6:$L$47,10,FALSE))</f>
        <v/>
      </c>
      <c r="AY18" s="171" t="str">
        <f>IF(AY17="","",VLOOKUP(AY17,'シフト記号表（従来型・ユニット型共通）'!$C$6:$L$47,10,FALSE))</f>
        <v/>
      </c>
      <c r="AZ18" s="171" t="str">
        <f>IF(AZ17="","",VLOOKUP(AZ17,'シフト記号表（従来型・ユニット型共通）'!$C$6:$L$47,10,FALSE))</f>
        <v/>
      </c>
      <c r="BA18" s="171" t="str">
        <f>IF(BA17="","",VLOOKUP(BA17,'シフト記号表（従来型・ユニット型共通）'!$C$6:$L$47,10,FALSE))</f>
        <v/>
      </c>
      <c r="BB18" s="172" t="str">
        <f>IF(BB17="","",VLOOKUP(BB17,'シフト記号表（従来型・ユニット型共通）'!$C$6:$L$47,10,FALSE))</f>
        <v/>
      </c>
      <c r="BC18" s="170" t="str">
        <f>IF(BC17="","",VLOOKUP(BC17,'シフト記号表（従来型・ユニット型共通）'!$C$6:$L$47,10,FALSE))</f>
        <v/>
      </c>
      <c r="BD18" s="171" t="str">
        <f>IF(BD17="","",VLOOKUP(BD17,'シフト記号表（従来型・ユニット型共通）'!$C$6:$L$47,10,FALSE))</f>
        <v/>
      </c>
      <c r="BE18" s="171" t="str">
        <f>IF(BE17="","",VLOOKUP(BE17,'シフト記号表（従来型・ユニット型共通）'!$C$6:$L$47,10,FALSE))</f>
        <v/>
      </c>
      <c r="BF18" s="975">
        <f>IF($BI$3="４週",SUM(AA18:BB18),IF($BI$3="暦月",SUM(AA18:BE18),""))</f>
        <v>0</v>
      </c>
      <c r="BG18" s="976"/>
      <c r="BH18" s="977">
        <f>IF($BI$3="４週",BF18/4,IF($BI$3="暦月",(BF18/($BI$8/7)),""))</f>
        <v>0</v>
      </c>
      <c r="BI18" s="976"/>
      <c r="BJ18" s="972"/>
      <c r="BK18" s="973"/>
      <c r="BL18" s="973"/>
      <c r="BM18" s="973"/>
      <c r="BN18" s="974"/>
    </row>
    <row r="19" spans="2:66" ht="20.25" customHeight="1">
      <c r="B19" s="978">
        <f>B17+1</f>
        <v>2</v>
      </c>
      <c r="C19" s="1036"/>
      <c r="D19" s="1038"/>
      <c r="E19" s="915"/>
      <c r="F19" s="1039"/>
      <c r="G19" s="980"/>
      <c r="H19" s="981"/>
      <c r="I19" s="162"/>
      <c r="J19" s="163"/>
      <c r="K19" s="162"/>
      <c r="L19" s="163"/>
      <c r="M19" s="984"/>
      <c r="N19" s="985"/>
      <c r="O19" s="988"/>
      <c r="P19" s="989"/>
      <c r="Q19" s="989"/>
      <c r="R19" s="981"/>
      <c r="S19" s="962"/>
      <c r="T19" s="963"/>
      <c r="U19" s="963"/>
      <c r="V19" s="963"/>
      <c r="W19" s="964"/>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965"/>
      <c r="BG19" s="966"/>
      <c r="BH19" s="967"/>
      <c r="BI19" s="968"/>
      <c r="BJ19" s="969"/>
      <c r="BK19" s="970"/>
      <c r="BL19" s="970"/>
      <c r="BM19" s="970"/>
      <c r="BN19" s="971"/>
    </row>
    <row r="20" spans="2:66" ht="20.25" customHeight="1">
      <c r="B20" s="979"/>
      <c r="C20" s="1037"/>
      <c r="D20" s="1040"/>
      <c r="E20" s="915"/>
      <c r="F20" s="1039"/>
      <c r="G20" s="982"/>
      <c r="H20" s="983"/>
      <c r="I20" s="160"/>
      <c r="J20" s="161">
        <f>G19</f>
        <v>0</v>
      </c>
      <c r="K20" s="160"/>
      <c r="L20" s="161">
        <f>M19</f>
        <v>0</v>
      </c>
      <c r="M20" s="986"/>
      <c r="N20" s="987"/>
      <c r="O20" s="990"/>
      <c r="P20" s="991"/>
      <c r="Q20" s="991"/>
      <c r="R20" s="983"/>
      <c r="S20" s="962"/>
      <c r="T20" s="963"/>
      <c r="U20" s="963"/>
      <c r="V20" s="963"/>
      <c r="W20" s="964"/>
      <c r="X20" s="112" t="s">
        <v>254</v>
      </c>
      <c r="Y20" s="113"/>
      <c r="Z20" s="114"/>
      <c r="AA20" s="170" t="str">
        <f>IF(AA19="","",VLOOKUP(AA19,'シフト記号表（従来型・ユニット型共通）'!$C$6:$L$47,10,FALSE))</f>
        <v/>
      </c>
      <c r="AB20" s="171" t="str">
        <f>IF(AB19="","",VLOOKUP(AB19,'シフト記号表（従来型・ユニット型共通）'!$C$6:$L$47,10,FALSE))</f>
        <v/>
      </c>
      <c r="AC20" s="171" t="str">
        <f>IF(AC19="","",VLOOKUP(AC19,'シフト記号表（従来型・ユニット型共通）'!$C$6:$L$47,10,FALSE))</f>
        <v/>
      </c>
      <c r="AD20" s="171" t="str">
        <f>IF(AD19="","",VLOOKUP(AD19,'シフト記号表（従来型・ユニット型共通）'!$C$6:$L$47,10,FALSE))</f>
        <v/>
      </c>
      <c r="AE20" s="171" t="str">
        <f>IF(AE19="","",VLOOKUP(AE19,'シフト記号表（従来型・ユニット型共通）'!$C$6:$L$47,10,FALSE))</f>
        <v/>
      </c>
      <c r="AF20" s="171" t="str">
        <f>IF(AF19="","",VLOOKUP(AF19,'シフト記号表（従来型・ユニット型共通）'!$C$6:$L$47,10,FALSE))</f>
        <v/>
      </c>
      <c r="AG20" s="172" t="str">
        <f>IF(AG19="","",VLOOKUP(AG19,'シフト記号表（従来型・ユニット型共通）'!$C$6:$L$47,10,FALSE))</f>
        <v/>
      </c>
      <c r="AH20" s="170" t="str">
        <f>IF(AH19="","",VLOOKUP(AH19,'シフト記号表（従来型・ユニット型共通）'!$C$6:$L$47,10,FALSE))</f>
        <v/>
      </c>
      <c r="AI20" s="171" t="str">
        <f>IF(AI19="","",VLOOKUP(AI19,'シフト記号表（従来型・ユニット型共通）'!$C$6:$L$47,10,FALSE))</f>
        <v/>
      </c>
      <c r="AJ20" s="171" t="str">
        <f>IF(AJ19="","",VLOOKUP(AJ19,'シフト記号表（従来型・ユニット型共通）'!$C$6:$L$47,10,FALSE))</f>
        <v/>
      </c>
      <c r="AK20" s="171" t="str">
        <f>IF(AK19="","",VLOOKUP(AK19,'シフト記号表（従来型・ユニット型共通）'!$C$6:$L$47,10,FALSE))</f>
        <v/>
      </c>
      <c r="AL20" s="171" t="str">
        <f>IF(AL19="","",VLOOKUP(AL19,'シフト記号表（従来型・ユニット型共通）'!$C$6:$L$47,10,FALSE))</f>
        <v/>
      </c>
      <c r="AM20" s="171" t="str">
        <f>IF(AM19="","",VLOOKUP(AM19,'シフト記号表（従来型・ユニット型共通）'!$C$6:$L$47,10,FALSE))</f>
        <v/>
      </c>
      <c r="AN20" s="172" t="str">
        <f>IF(AN19="","",VLOOKUP(AN19,'シフト記号表（従来型・ユニット型共通）'!$C$6:$L$47,10,FALSE))</f>
        <v/>
      </c>
      <c r="AO20" s="170" t="str">
        <f>IF(AO19="","",VLOOKUP(AO19,'シフト記号表（従来型・ユニット型共通）'!$C$6:$L$47,10,FALSE))</f>
        <v/>
      </c>
      <c r="AP20" s="171" t="str">
        <f>IF(AP19="","",VLOOKUP(AP19,'シフト記号表（従来型・ユニット型共通）'!$C$6:$L$47,10,FALSE))</f>
        <v/>
      </c>
      <c r="AQ20" s="171" t="str">
        <f>IF(AQ19="","",VLOOKUP(AQ19,'シフト記号表（従来型・ユニット型共通）'!$C$6:$L$47,10,FALSE))</f>
        <v/>
      </c>
      <c r="AR20" s="171" t="str">
        <f>IF(AR19="","",VLOOKUP(AR19,'シフト記号表（従来型・ユニット型共通）'!$C$6:$L$47,10,FALSE))</f>
        <v/>
      </c>
      <c r="AS20" s="171" t="str">
        <f>IF(AS19="","",VLOOKUP(AS19,'シフト記号表（従来型・ユニット型共通）'!$C$6:$L$47,10,FALSE))</f>
        <v/>
      </c>
      <c r="AT20" s="171" t="str">
        <f>IF(AT19="","",VLOOKUP(AT19,'シフト記号表（従来型・ユニット型共通）'!$C$6:$L$47,10,FALSE))</f>
        <v/>
      </c>
      <c r="AU20" s="172" t="str">
        <f>IF(AU19="","",VLOOKUP(AU19,'シフト記号表（従来型・ユニット型共通）'!$C$6:$L$47,10,FALSE))</f>
        <v/>
      </c>
      <c r="AV20" s="170" t="str">
        <f>IF(AV19="","",VLOOKUP(AV19,'シフト記号表（従来型・ユニット型共通）'!$C$6:$L$47,10,FALSE))</f>
        <v/>
      </c>
      <c r="AW20" s="171" t="str">
        <f>IF(AW19="","",VLOOKUP(AW19,'シフト記号表（従来型・ユニット型共通）'!$C$6:$L$47,10,FALSE))</f>
        <v/>
      </c>
      <c r="AX20" s="171" t="str">
        <f>IF(AX19="","",VLOOKUP(AX19,'シフト記号表（従来型・ユニット型共通）'!$C$6:$L$47,10,FALSE))</f>
        <v/>
      </c>
      <c r="AY20" s="171" t="str">
        <f>IF(AY19="","",VLOOKUP(AY19,'シフト記号表（従来型・ユニット型共通）'!$C$6:$L$47,10,FALSE))</f>
        <v/>
      </c>
      <c r="AZ20" s="171" t="str">
        <f>IF(AZ19="","",VLOOKUP(AZ19,'シフト記号表（従来型・ユニット型共通）'!$C$6:$L$47,10,FALSE))</f>
        <v/>
      </c>
      <c r="BA20" s="171" t="str">
        <f>IF(BA19="","",VLOOKUP(BA19,'シフト記号表（従来型・ユニット型共通）'!$C$6:$L$47,10,FALSE))</f>
        <v/>
      </c>
      <c r="BB20" s="172" t="str">
        <f>IF(BB19="","",VLOOKUP(BB19,'シフト記号表（従来型・ユニット型共通）'!$C$6:$L$47,10,FALSE))</f>
        <v/>
      </c>
      <c r="BC20" s="170" t="str">
        <f>IF(BC19="","",VLOOKUP(BC19,'シフト記号表（従来型・ユニット型共通）'!$C$6:$L$47,10,FALSE))</f>
        <v/>
      </c>
      <c r="BD20" s="171" t="str">
        <f>IF(BD19="","",VLOOKUP(BD19,'シフト記号表（従来型・ユニット型共通）'!$C$6:$L$47,10,FALSE))</f>
        <v/>
      </c>
      <c r="BE20" s="171" t="str">
        <f>IF(BE19="","",VLOOKUP(BE19,'シフト記号表（従来型・ユニット型共通）'!$C$6:$L$47,10,FALSE))</f>
        <v/>
      </c>
      <c r="BF20" s="975">
        <f>IF($BI$3="４週",SUM(AA20:BB20),IF($BI$3="暦月",SUM(AA20:BE20),""))</f>
        <v>0</v>
      </c>
      <c r="BG20" s="976"/>
      <c r="BH20" s="977">
        <f>IF($BI$3="４週",BF20/4,IF($BI$3="暦月",(BF20/($BI$8/7)),""))</f>
        <v>0</v>
      </c>
      <c r="BI20" s="976"/>
      <c r="BJ20" s="972"/>
      <c r="BK20" s="973"/>
      <c r="BL20" s="973"/>
      <c r="BM20" s="973"/>
      <c r="BN20" s="974"/>
    </row>
    <row r="21" spans="2:66" ht="20.25" customHeight="1">
      <c r="B21" s="978">
        <f>B19+1</f>
        <v>3</v>
      </c>
      <c r="C21" s="1036"/>
      <c r="D21" s="1038"/>
      <c r="E21" s="915"/>
      <c r="F21" s="1039"/>
      <c r="G21" s="980"/>
      <c r="H21" s="981"/>
      <c r="I21" s="160"/>
      <c r="J21" s="161"/>
      <c r="K21" s="160"/>
      <c r="L21" s="161"/>
      <c r="M21" s="984"/>
      <c r="N21" s="985"/>
      <c r="O21" s="988"/>
      <c r="P21" s="989"/>
      <c r="Q21" s="989"/>
      <c r="R21" s="981"/>
      <c r="S21" s="962"/>
      <c r="T21" s="963"/>
      <c r="U21" s="963"/>
      <c r="V21" s="963"/>
      <c r="W21" s="964"/>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965"/>
      <c r="BG21" s="966"/>
      <c r="BH21" s="967"/>
      <c r="BI21" s="968"/>
      <c r="BJ21" s="969"/>
      <c r="BK21" s="970"/>
      <c r="BL21" s="970"/>
      <c r="BM21" s="970"/>
      <c r="BN21" s="971"/>
    </row>
    <row r="22" spans="2:66" ht="20.25" customHeight="1">
      <c r="B22" s="979"/>
      <c r="C22" s="1037"/>
      <c r="D22" s="1040"/>
      <c r="E22" s="915"/>
      <c r="F22" s="1039"/>
      <c r="G22" s="982"/>
      <c r="H22" s="983"/>
      <c r="I22" s="160"/>
      <c r="J22" s="161">
        <f>G21</f>
        <v>0</v>
      </c>
      <c r="K22" s="160"/>
      <c r="L22" s="161">
        <f>M21</f>
        <v>0</v>
      </c>
      <c r="M22" s="986"/>
      <c r="N22" s="987"/>
      <c r="O22" s="990"/>
      <c r="P22" s="991"/>
      <c r="Q22" s="991"/>
      <c r="R22" s="983"/>
      <c r="S22" s="962"/>
      <c r="T22" s="963"/>
      <c r="U22" s="963"/>
      <c r="V22" s="963"/>
      <c r="W22" s="964"/>
      <c r="X22" s="112" t="s">
        <v>254</v>
      </c>
      <c r="Y22" s="113"/>
      <c r="Z22" s="114"/>
      <c r="AA22" s="170" t="str">
        <f>IF(AA21="","",VLOOKUP(AA21,'シフト記号表（従来型・ユニット型共通）'!$C$6:$L$47,10,FALSE))</f>
        <v/>
      </c>
      <c r="AB22" s="171" t="str">
        <f>IF(AB21="","",VLOOKUP(AB21,'シフト記号表（従来型・ユニット型共通）'!$C$6:$L$47,10,FALSE))</f>
        <v/>
      </c>
      <c r="AC22" s="171" t="str">
        <f>IF(AC21="","",VLOOKUP(AC21,'シフト記号表（従来型・ユニット型共通）'!$C$6:$L$47,10,FALSE))</f>
        <v/>
      </c>
      <c r="AD22" s="171" t="str">
        <f>IF(AD21="","",VLOOKUP(AD21,'シフト記号表（従来型・ユニット型共通）'!$C$6:$L$47,10,FALSE))</f>
        <v/>
      </c>
      <c r="AE22" s="171" t="str">
        <f>IF(AE21="","",VLOOKUP(AE21,'シフト記号表（従来型・ユニット型共通）'!$C$6:$L$47,10,FALSE))</f>
        <v/>
      </c>
      <c r="AF22" s="171" t="str">
        <f>IF(AF21="","",VLOOKUP(AF21,'シフト記号表（従来型・ユニット型共通）'!$C$6:$L$47,10,FALSE))</f>
        <v/>
      </c>
      <c r="AG22" s="172" t="str">
        <f>IF(AG21="","",VLOOKUP(AG21,'シフト記号表（従来型・ユニット型共通）'!$C$6:$L$47,10,FALSE))</f>
        <v/>
      </c>
      <c r="AH22" s="170" t="str">
        <f>IF(AH21="","",VLOOKUP(AH21,'シフト記号表（従来型・ユニット型共通）'!$C$6:$L$47,10,FALSE))</f>
        <v/>
      </c>
      <c r="AI22" s="171" t="str">
        <f>IF(AI21="","",VLOOKUP(AI21,'シフト記号表（従来型・ユニット型共通）'!$C$6:$L$47,10,FALSE))</f>
        <v/>
      </c>
      <c r="AJ22" s="171" t="str">
        <f>IF(AJ21="","",VLOOKUP(AJ21,'シフト記号表（従来型・ユニット型共通）'!$C$6:$L$47,10,FALSE))</f>
        <v/>
      </c>
      <c r="AK22" s="171" t="str">
        <f>IF(AK21="","",VLOOKUP(AK21,'シフト記号表（従来型・ユニット型共通）'!$C$6:$L$47,10,FALSE))</f>
        <v/>
      </c>
      <c r="AL22" s="171" t="str">
        <f>IF(AL21="","",VLOOKUP(AL21,'シフト記号表（従来型・ユニット型共通）'!$C$6:$L$47,10,FALSE))</f>
        <v/>
      </c>
      <c r="AM22" s="171" t="str">
        <f>IF(AM21="","",VLOOKUP(AM21,'シフト記号表（従来型・ユニット型共通）'!$C$6:$L$47,10,FALSE))</f>
        <v/>
      </c>
      <c r="AN22" s="172" t="str">
        <f>IF(AN21="","",VLOOKUP(AN21,'シフト記号表（従来型・ユニット型共通）'!$C$6:$L$47,10,FALSE))</f>
        <v/>
      </c>
      <c r="AO22" s="170" t="str">
        <f>IF(AO21="","",VLOOKUP(AO21,'シフト記号表（従来型・ユニット型共通）'!$C$6:$L$47,10,FALSE))</f>
        <v/>
      </c>
      <c r="AP22" s="171" t="str">
        <f>IF(AP21="","",VLOOKUP(AP21,'シフト記号表（従来型・ユニット型共通）'!$C$6:$L$47,10,FALSE))</f>
        <v/>
      </c>
      <c r="AQ22" s="171" t="str">
        <f>IF(AQ21="","",VLOOKUP(AQ21,'シフト記号表（従来型・ユニット型共通）'!$C$6:$L$47,10,FALSE))</f>
        <v/>
      </c>
      <c r="AR22" s="171" t="str">
        <f>IF(AR21="","",VLOOKUP(AR21,'シフト記号表（従来型・ユニット型共通）'!$C$6:$L$47,10,FALSE))</f>
        <v/>
      </c>
      <c r="AS22" s="171" t="str">
        <f>IF(AS21="","",VLOOKUP(AS21,'シフト記号表（従来型・ユニット型共通）'!$C$6:$L$47,10,FALSE))</f>
        <v/>
      </c>
      <c r="AT22" s="171" t="str">
        <f>IF(AT21="","",VLOOKUP(AT21,'シフト記号表（従来型・ユニット型共通）'!$C$6:$L$47,10,FALSE))</f>
        <v/>
      </c>
      <c r="AU22" s="172" t="str">
        <f>IF(AU21="","",VLOOKUP(AU21,'シフト記号表（従来型・ユニット型共通）'!$C$6:$L$47,10,FALSE))</f>
        <v/>
      </c>
      <c r="AV22" s="170" t="str">
        <f>IF(AV21="","",VLOOKUP(AV21,'シフト記号表（従来型・ユニット型共通）'!$C$6:$L$47,10,FALSE))</f>
        <v/>
      </c>
      <c r="AW22" s="171" t="str">
        <f>IF(AW21="","",VLOOKUP(AW21,'シフト記号表（従来型・ユニット型共通）'!$C$6:$L$47,10,FALSE))</f>
        <v/>
      </c>
      <c r="AX22" s="171" t="str">
        <f>IF(AX21="","",VLOOKUP(AX21,'シフト記号表（従来型・ユニット型共通）'!$C$6:$L$47,10,FALSE))</f>
        <v/>
      </c>
      <c r="AY22" s="171" t="str">
        <f>IF(AY21="","",VLOOKUP(AY21,'シフト記号表（従来型・ユニット型共通）'!$C$6:$L$47,10,FALSE))</f>
        <v/>
      </c>
      <c r="AZ22" s="171" t="str">
        <f>IF(AZ21="","",VLOOKUP(AZ21,'シフト記号表（従来型・ユニット型共通）'!$C$6:$L$47,10,FALSE))</f>
        <v/>
      </c>
      <c r="BA22" s="171" t="str">
        <f>IF(BA21="","",VLOOKUP(BA21,'シフト記号表（従来型・ユニット型共通）'!$C$6:$L$47,10,FALSE))</f>
        <v/>
      </c>
      <c r="BB22" s="172" t="str">
        <f>IF(BB21="","",VLOOKUP(BB21,'シフト記号表（従来型・ユニット型共通）'!$C$6:$L$47,10,FALSE))</f>
        <v/>
      </c>
      <c r="BC22" s="170" t="str">
        <f>IF(BC21="","",VLOOKUP(BC21,'シフト記号表（従来型・ユニット型共通）'!$C$6:$L$47,10,FALSE))</f>
        <v/>
      </c>
      <c r="BD22" s="171" t="str">
        <f>IF(BD21="","",VLOOKUP(BD21,'シフト記号表（従来型・ユニット型共通）'!$C$6:$L$47,10,FALSE))</f>
        <v/>
      </c>
      <c r="BE22" s="171" t="str">
        <f>IF(BE21="","",VLOOKUP(BE21,'シフト記号表（従来型・ユニット型共通）'!$C$6:$L$47,10,FALSE))</f>
        <v/>
      </c>
      <c r="BF22" s="975">
        <f>IF($BI$3="４週",SUM(AA22:BB22),IF($BI$3="暦月",SUM(AA22:BE22),""))</f>
        <v>0</v>
      </c>
      <c r="BG22" s="976"/>
      <c r="BH22" s="977">
        <f>IF($BI$3="４週",BF22/4,IF($BI$3="暦月",(BF22/($BI$8/7)),""))</f>
        <v>0</v>
      </c>
      <c r="BI22" s="976"/>
      <c r="BJ22" s="972"/>
      <c r="BK22" s="973"/>
      <c r="BL22" s="973"/>
      <c r="BM22" s="973"/>
      <c r="BN22" s="974"/>
    </row>
    <row r="23" spans="2:66" ht="20.25" customHeight="1">
      <c r="B23" s="978">
        <f>B21+1</f>
        <v>4</v>
      </c>
      <c r="C23" s="1036"/>
      <c r="D23" s="1038"/>
      <c r="E23" s="915"/>
      <c r="F23" s="1039"/>
      <c r="G23" s="980"/>
      <c r="H23" s="981"/>
      <c r="I23" s="160"/>
      <c r="J23" s="161"/>
      <c r="K23" s="160"/>
      <c r="L23" s="161"/>
      <c r="M23" s="984"/>
      <c r="N23" s="985"/>
      <c r="O23" s="988"/>
      <c r="P23" s="989"/>
      <c r="Q23" s="989"/>
      <c r="R23" s="981"/>
      <c r="S23" s="962"/>
      <c r="T23" s="963"/>
      <c r="U23" s="963"/>
      <c r="V23" s="963"/>
      <c r="W23" s="964"/>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965"/>
      <c r="BG23" s="966"/>
      <c r="BH23" s="967"/>
      <c r="BI23" s="968"/>
      <c r="BJ23" s="969"/>
      <c r="BK23" s="970"/>
      <c r="BL23" s="970"/>
      <c r="BM23" s="970"/>
      <c r="BN23" s="971"/>
    </row>
    <row r="24" spans="2:66" ht="20.25" customHeight="1">
      <c r="B24" s="979"/>
      <c r="C24" s="1037"/>
      <c r="D24" s="1040"/>
      <c r="E24" s="915"/>
      <c r="F24" s="1039"/>
      <c r="G24" s="982"/>
      <c r="H24" s="983"/>
      <c r="I24" s="160"/>
      <c r="J24" s="161">
        <f>G23</f>
        <v>0</v>
      </c>
      <c r="K24" s="160"/>
      <c r="L24" s="161">
        <f>M23</f>
        <v>0</v>
      </c>
      <c r="M24" s="986"/>
      <c r="N24" s="987"/>
      <c r="O24" s="990"/>
      <c r="P24" s="991"/>
      <c r="Q24" s="991"/>
      <c r="R24" s="983"/>
      <c r="S24" s="962"/>
      <c r="T24" s="963"/>
      <c r="U24" s="963"/>
      <c r="V24" s="963"/>
      <c r="W24" s="964"/>
      <c r="X24" s="112" t="s">
        <v>254</v>
      </c>
      <c r="Y24" s="113"/>
      <c r="Z24" s="114"/>
      <c r="AA24" s="170" t="str">
        <f>IF(AA23="","",VLOOKUP(AA23,'シフト記号表（従来型・ユニット型共通）'!$C$6:$L$47,10,FALSE))</f>
        <v/>
      </c>
      <c r="AB24" s="171" t="str">
        <f>IF(AB23="","",VLOOKUP(AB23,'シフト記号表（従来型・ユニット型共通）'!$C$6:$L$47,10,FALSE))</f>
        <v/>
      </c>
      <c r="AC24" s="171" t="str">
        <f>IF(AC23="","",VLOOKUP(AC23,'シフト記号表（従来型・ユニット型共通）'!$C$6:$L$47,10,FALSE))</f>
        <v/>
      </c>
      <c r="AD24" s="171" t="str">
        <f>IF(AD23="","",VLOOKUP(AD23,'シフト記号表（従来型・ユニット型共通）'!$C$6:$L$47,10,FALSE))</f>
        <v/>
      </c>
      <c r="AE24" s="171" t="str">
        <f>IF(AE23="","",VLOOKUP(AE23,'シフト記号表（従来型・ユニット型共通）'!$C$6:$L$47,10,FALSE))</f>
        <v/>
      </c>
      <c r="AF24" s="171" t="str">
        <f>IF(AF23="","",VLOOKUP(AF23,'シフト記号表（従来型・ユニット型共通）'!$C$6:$L$47,10,FALSE))</f>
        <v/>
      </c>
      <c r="AG24" s="172" t="str">
        <f>IF(AG23="","",VLOOKUP(AG23,'シフト記号表（従来型・ユニット型共通）'!$C$6:$L$47,10,FALSE))</f>
        <v/>
      </c>
      <c r="AH24" s="170" t="str">
        <f>IF(AH23="","",VLOOKUP(AH23,'シフト記号表（従来型・ユニット型共通）'!$C$6:$L$47,10,FALSE))</f>
        <v/>
      </c>
      <c r="AI24" s="171" t="str">
        <f>IF(AI23="","",VLOOKUP(AI23,'シフト記号表（従来型・ユニット型共通）'!$C$6:$L$47,10,FALSE))</f>
        <v/>
      </c>
      <c r="AJ24" s="171" t="str">
        <f>IF(AJ23="","",VLOOKUP(AJ23,'シフト記号表（従来型・ユニット型共通）'!$C$6:$L$47,10,FALSE))</f>
        <v/>
      </c>
      <c r="AK24" s="171" t="str">
        <f>IF(AK23="","",VLOOKUP(AK23,'シフト記号表（従来型・ユニット型共通）'!$C$6:$L$47,10,FALSE))</f>
        <v/>
      </c>
      <c r="AL24" s="171" t="str">
        <f>IF(AL23="","",VLOOKUP(AL23,'シフト記号表（従来型・ユニット型共通）'!$C$6:$L$47,10,FALSE))</f>
        <v/>
      </c>
      <c r="AM24" s="171" t="str">
        <f>IF(AM23="","",VLOOKUP(AM23,'シフト記号表（従来型・ユニット型共通）'!$C$6:$L$47,10,FALSE))</f>
        <v/>
      </c>
      <c r="AN24" s="172" t="str">
        <f>IF(AN23="","",VLOOKUP(AN23,'シフト記号表（従来型・ユニット型共通）'!$C$6:$L$47,10,FALSE))</f>
        <v/>
      </c>
      <c r="AO24" s="170" t="str">
        <f>IF(AO23="","",VLOOKUP(AO23,'シフト記号表（従来型・ユニット型共通）'!$C$6:$L$47,10,FALSE))</f>
        <v/>
      </c>
      <c r="AP24" s="171" t="str">
        <f>IF(AP23="","",VLOOKUP(AP23,'シフト記号表（従来型・ユニット型共通）'!$C$6:$L$47,10,FALSE))</f>
        <v/>
      </c>
      <c r="AQ24" s="171" t="str">
        <f>IF(AQ23="","",VLOOKUP(AQ23,'シフト記号表（従来型・ユニット型共通）'!$C$6:$L$47,10,FALSE))</f>
        <v/>
      </c>
      <c r="AR24" s="171" t="str">
        <f>IF(AR23="","",VLOOKUP(AR23,'シフト記号表（従来型・ユニット型共通）'!$C$6:$L$47,10,FALSE))</f>
        <v/>
      </c>
      <c r="AS24" s="171" t="str">
        <f>IF(AS23="","",VLOOKUP(AS23,'シフト記号表（従来型・ユニット型共通）'!$C$6:$L$47,10,FALSE))</f>
        <v/>
      </c>
      <c r="AT24" s="171" t="str">
        <f>IF(AT23="","",VLOOKUP(AT23,'シフト記号表（従来型・ユニット型共通）'!$C$6:$L$47,10,FALSE))</f>
        <v/>
      </c>
      <c r="AU24" s="172" t="str">
        <f>IF(AU23="","",VLOOKUP(AU23,'シフト記号表（従来型・ユニット型共通）'!$C$6:$L$47,10,FALSE))</f>
        <v/>
      </c>
      <c r="AV24" s="170" t="str">
        <f>IF(AV23="","",VLOOKUP(AV23,'シフト記号表（従来型・ユニット型共通）'!$C$6:$L$47,10,FALSE))</f>
        <v/>
      </c>
      <c r="AW24" s="171" t="str">
        <f>IF(AW23="","",VLOOKUP(AW23,'シフト記号表（従来型・ユニット型共通）'!$C$6:$L$47,10,FALSE))</f>
        <v/>
      </c>
      <c r="AX24" s="171" t="str">
        <f>IF(AX23="","",VLOOKUP(AX23,'シフト記号表（従来型・ユニット型共通）'!$C$6:$L$47,10,FALSE))</f>
        <v/>
      </c>
      <c r="AY24" s="171" t="str">
        <f>IF(AY23="","",VLOOKUP(AY23,'シフト記号表（従来型・ユニット型共通）'!$C$6:$L$47,10,FALSE))</f>
        <v/>
      </c>
      <c r="AZ24" s="171" t="str">
        <f>IF(AZ23="","",VLOOKUP(AZ23,'シフト記号表（従来型・ユニット型共通）'!$C$6:$L$47,10,FALSE))</f>
        <v/>
      </c>
      <c r="BA24" s="171" t="str">
        <f>IF(BA23="","",VLOOKUP(BA23,'シフト記号表（従来型・ユニット型共通）'!$C$6:$L$47,10,FALSE))</f>
        <v/>
      </c>
      <c r="BB24" s="172" t="str">
        <f>IF(BB23="","",VLOOKUP(BB23,'シフト記号表（従来型・ユニット型共通）'!$C$6:$L$47,10,FALSE))</f>
        <v/>
      </c>
      <c r="BC24" s="170" t="str">
        <f>IF(BC23="","",VLOOKUP(BC23,'シフト記号表（従来型・ユニット型共通）'!$C$6:$L$47,10,FALSE))</f>
        <v/>
      </c>
      <c r="BD24" s="171" t="str">
        <f>IF(BD23="","",VLOOKUP(BD23,'シフト記号表（従来型・ユニット型共通）'!$C$6:$L$47,10,FALSE))</f>
        <v/>
      </c>
      <c r="BE24" s="171" t="str">
        <f>IF(BE23="","",VLOOKUP(BE23,'シフト記号表（従来型・ユニット型共通）'!$C$6:$L$47,10,FALSE))</f>
        <v/>
      </c>
      <c r="BF24" s="975">
        <f>IF($BI$3="４週",SUM(AA24:BB24),IF($BI$3="暦月",SUM(AA24:BE24),""))</f>
        <v>0</v>
      </c>
      <c r="BG24" s="976"/>
      <c r="BH24" s="977">
        <f>IF($BI$3="４週",BF24/4,IF($BI$3="暦月",(BF24/($BI$8/7)),""))</f>
        <v>0</v>
      </c>
      <c r="BI24" s="976"/>
      <c r="BJ24" s="972"/>
      <c r="BK24" s="973"/>
      <c r="BL24" s="973"/>
      <c r="BM24" s="973"/>
      <c r="BN24" s="974"/>
    </row>
    <row r="25" spans="2:66" ht="20.25" customHeight="1">
      <c r="B25" s="978">
        <f>B23+1</f>
        <v>5</v>
      </c>
      <c r="C25" s="1036"/>
      <c r="D25" s="1038"/>
      <c r="E25" s="915"/>
      <c r="F25" s="1039"/>
      <c r="G25" s="980"/>
      <c r="H25" s="981"/>
      <c r="I25" s="160"/>
      <c r="J25" s="161"/>
      <c r="K25" s="160"/>
      <c r="L25" s="161"/>
      <c r="M25" s="984"/>
      <c r="N25" s="985"/>
      <c r="O25" s="988"/>
      <c r="P25" s="989"/>
      <c r="Q25" s="989"/>
      <c r="R25" s="981"/>
      <c r="S25" s="962"/>
      <c r="T25" s="963"/>
      <c r="U25" s="963"/>
      <c r="V25" s="963"/>
      <c r="W25" s="964"/>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965"/>
      <c r="BG25" s="966"/>
      <c r="BH25" s="967"/>
      <c r="BI25" s="968"/>
      <c r="BJ25" s="969"/>
      <c r="BK25" s="970"/>
      <c r="BL25" s="970"/>
      <c r="BM25" s="970"/>
      <c r="BN25" s="971"/>
    </row>
    <row r="26" spans="2:66" ht="20.25" customHeight="1">
      <c r="B26" s="979"/>
      <c r="C26" s="1037"/>
      <c r="D26" s="1040"/>
      <c r="E26" s="915"/>
      <c r="F26" s="1039"/>
      <c r="G26" s="982"/>
      <c r="H26" s="983"/>
      <c r="I26" s="160"/>
      <c r="J26" s="161">
        <f>G25</f>
        <v>0</v>
      </c>
      <c r="K26" s="160"/>
      <c r="L26" s="161">
        <f>M25</f>
        <v>0</v>
      </c>
      <c r="M26" s="986"/>
      <c r="N26" s="987"/>
      <c r="O26" s="990"/>
      <c r="P26" s="991"/>
      <c r="Q26" s="991"/>
      <c r="R26" s="983"/>
      <c r="S26" s="962"/>
      <c r="T26" s="963"/>
      <c r="U26" s="963"/>
      <c r="V26" s="963"/>
      <c r="W26" s="964"/>
      <c r="X26" s="184" t="s">
        <v>254</v>
      </c>
      <c r="Y26" s="120"/>
      <c r="Z26" s="185"/>
      <c r="AA26" s="170" t="str">
        <f>IF(AA25="","",VLOOKUP(AA25,'シフト記号表（従来型・ユニット型共通）'!$C$6:$L$47,10,FALSE))</f>
        <v/>
      </c>
      <c r="AB26" s="171" t="str">
        <f>IF(AB25="","",VLOOKUP(AB25,'シフト記号表（従来型・ユニット型共通）'!$C$6:$L$47,10,FALSE))</f>
        <v/>
      </c>
      <c r="AC26" s="171" t="str">
        <f>IF(AC25="","",VLOOKUP(AC25,'シフト記号表（従来型・ユニット型共通）'!$C$6:$L$47,10,FALSE))</f>
        <v/>
      </c>
      <c r="AD26" s="171" t="str">
        <f>IF(AD25="","",VLOOKUP(AD25,'シフト記号表（従来型・ユニット型共通）'!$C$6:$L$47,10,FALSE))</f>
        <v/>
      </c>
      <c r="AE26" s="171" t="str">
        <f>IF(AE25="","",VLOOKUP(AE25,'シフト記号表（従来型・ユニット型共通）'!$C$6:$L$47,10,FALSE))</f>
        <v/>
      </c>
      <c r="AF26" s="171" t="str">
        <f>IF(AF25="","",VLOOKUP(AF25,'シフト記号表（従来型・ユニット型共通）'!$C$6:$L$47,10,FALSE))</f>
        <v/>
      </c>
      <c r="AG26" s="172" t="str">
        <f>IF(AG25="","",VLOOKUP(AG25,'シフト記号表（従来型・ユニット型共通）'!$C$6:$L$47,10,FALSE))</f>
        <v/>
      </c>
      <c r="AH26" s="170" t="str">
        <f>IF(AH25="","",VLOOKUP(AH25,'シフト記号表（従来型・ユニット型共通）'!$C$6:$L$47,10,FALSE))</f>
        <v/>
      </c>
      <c r="AI26" s="171" t="str">
        <f>IF(AI25="","",VLOOKUP(AI25,'シフト記号表（従来型・ユニット型共通）'!$C$6:$L$47,10,FALSE))</f>
        <v/>
      </c>
      <c r="AJ26" s="171" t="str">
        <f>IF(AJ25="","",VLOOKUP(AJ25,'シフト記号表（従来型・ユニット型共通）'!$C$6:$L$47,10,FALSE))</f>
        <v/>
      </c>
      <c r="AK26" s="171" t="str">
        <f>IF(AK25="","",VLOOKUP(AK25,'シフト記号表（従来型・ユニット型共通）'!$C$6:$L$47,10,FALSE))</f>
        <v/>
      </c>
      <c r="AL26" s="171" t="str">
        <f>IF(AL25="","",VLOOKUP(AL25,'シフト記号表（従来型・ユニット型共通）'!$C$6:$L$47,10,FALSE))</f>
        <v/>
      </c>
      <c r="AM26" s="171" t="str">
        <f>IF(AM25="","",VLOOKUP(AM25,'シフト記号表（従来型・ユニット型共通）'!$C$6:$L$47,10,FALSE))</f>
        <v/>
      </c>
      <c r="AN26" s="172" t="str">
        <f>IF(AN25="","",VLOOKUP(AN25,'シフト記号表（従来型・ユニット型共通）'!$C$6:$L$47,10,FALSE))</f>
        <v/>
      </c>
      <c r="AO26" s="170" t="str">
        <f>IF(AO25="","",VLOOKUP(AO25,'シフト記号表（従来型・ユニット型共通）'!$C$6:$L$47,10,FALSE))</f>
        <v/>
      </c>
      <c r="AP26" s="171" t="str">
        <f>IF(AP25="","",VLOOKUP(AP25,'シフト記号表（従来型・ユニット型共通）'!$C$6:$L$47,10,FALSE))</f>
        <v/>
      </c>
      <c r="AQ26" s="171" t="str">
        <f>IF(AQ25="","",VLOOKUP(AQ25,'シフト記号表（従来型・ユニット型共通）'!$C$6:$L$47,10,FALSE))</f>
        <v/>
      </c>
      <c r="AR26" s="171" t="str">
        <f>IF(AR25="","",VLOOKUP(AR25,'シフト記号表（従来型・ユニット型共通）'!$C$6:$L$47,10,FALSE))</f>
        <v/>
      </c>
      <c r="AS26" s="171" t="str">
        <f>IF(AS25="","",VLOOKUP(AS25,'シフト記号表（従来型・ユニット型共通）'!$C$6:$L$47,10,FALSE))</f>
        <v/>
      </c>
      <c r="AT26" s="171" t="str">
        <f>IF(AT25="","",VLOOKUP(AT25,'シフト記号表（従来型・ユニット型共通）'!$C$6:$L$47,10,FALSE))</f>
        <v/>
      </c>
      <c r="AU26" s="172" t="str">
        <f>IF(AU25="","",VLOOKUP(AU25,'シフト記号表（従来型・ユニット型共通）'!$C$6:$L$47,10,FALSE))</f>
        <v/>
      </c>
      <c r="AV26" s="170" t="str">
        <f>IF(AV25="","",VLOOKUP(AV25,'シフト記号表（従来型・ユニット型共通）'!$C$6:$L$47,10,FALSE))</f>
        <v/>
      </c>
      <c r="AW26" s="171" t="str">
        <f>IF(AW25="","",VLOOKUP(AW25,'シフト記号表（従来型・ユニット型共通）'!$C$6:$L$47,10,FALSE))</f>
        <v/>
      </c>
      <c r="AX26" s="171" t="str">
        <f>IF(AX25="","",VLOOKUP(AX25,'シフト記号表（従来型・ユニット型共通）'!$C$6:$L$47,10,FALSE))</f>
        <v/>
      </c>
      <c r="AY26" s="171" t="str">
        <f>IF(AY25="","",VLOOKUP(AY25,'シフト記号表（従来型・ユニット型共通）'!$C$6:$L$47,10,FALSE))</f>
        <v/>
      </c>
      <c r="AZ26" s="171" t="str">
        <f>IF(AZ25="","",VLOOKUP(AZ25,'シフト記号表（従来型・ユニット型共通）'!$C$6:$L$47,10,FALSE))</f>
        <v/>
      </c>
      <c r="BA26" s="171" t="str">
        <f>IF(BA25="","",VLOOKUP(BA25,'シフト記号表（従来型・ユニット型共通）'!$C$6:$L$47,10,FALSE))</f>
        <v/>
      </c>
      <c r="BB26" s="172" t="str">
        <f>IF(BB25="","",VLOOKUP(BB25,'シフト記号表（従来型・ユニット型共通）'!$C$6:$L$47,10,FALSE))</f>
        <v/>
      </c>
      <c r="BC26" s="170" t="str">
        <f>IF(BC25="","",VLOOKUP(BC25,'シフト記号表（従来型・ユニット型共通）'!$C$6:$L$47,10,FALSE))</f>
        <v/>
      </c>
      <c r="BD26" s="171" t="str">
        <f>IF(BD25="","",VLOOKUP(BD25,'シフト記号表（従来型・ユニット型共通）'!$C$6:$L$47,10,FALSE))</f>
        <v/>
      </c>
      <c r="BE26" s="171" t="str">
        <f>IF(BE25="","",VLOOKUP(BE25,'シフト記号表（従来型・ユニット型共通）'!$C$6:$L$47,10,FALSE))</f>
        <v/>
      </c>
      <c r="BF26" s="975">
        <f>IF($BI$3="４週",SUM(AA26:BB26),IF($BI$3="暦月",SUM(AA26:BE26),""))</f>
        <v>0</v>
      </c>
      <c r="BG26" s="976"/>
      <c r="BH26" s="977">
        <f>IF($BI$3="４週",BF26/4,IF($BI$3="暦月",(BF26/($BI$8/7)),""))</f>
        <v>0</v>
      </c>
      <c r="BI26" s="976"/>
      <c r="BJ26" s="972"/>
      <c r="BK26" s="973"/>
      <c r="BL26" s="973"/>
      <c r="BM26" s="973"/>
      <c r="BN26" s="974"/>
    </row>
    <row r="27" spans="2:66" ht="20.25" customHeight="1">
      <c r="B27" s="978">
        <f>B25+1</f>
        <v>6</v>
      </c>
      <c r="C27" s="1036"/>
      <c r="D27" s="1038"/>
      <c r="E27" s="915"/>
      <c r="F27" s="1039"/>
      <c r="G27" s="980"/>
      <c r="H27" s="981"/>
      <c r="I27" s="160"/>
      <c r="J27" s="161"/>
      <c r="K27" s="160"/>
      <c r="L27" s="161"/>
      <c r="M27" s="984"/>
      <c r="N27" s="985"/>
      <c r="O27" s="988"/>
      <c r="P27" s="989"/>
      <c r="Q27" s="989"/>
      <c r="R27" s="981"/>
      <c r="S27" s="962"/>
      <c r="T27" s="963"/>
      <c r="U27" s="963"/>
      <c r="V27" s="963"/>
      <c r="W27" s="964"/>
      <c r="X27" s="183"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965"/>
      <c r="BG27" s="966"/>
      <c r="BH27" s="967"/>
      <c r="BI27" s="968"/>
      <c r="BJ27" s="969"/>
      <c r="BK27" s="970"/>
      <c r="BL27" s="970"/>
      <c r="BM27" s="970"/>
      <c r="BN27" s="971"/>
    </row>
    <row r="28" spans="2:66" ht="20.25" customHeight="1">
      <c r="B28" s="979"/>
      <c r="C28" s="1037"/>
      <c r="D28" s="1040"/>
      <c r="E28" s="915"/>
      <c r="F28" s="1039"/>
      <c r="G28" s="982"/>
      <c r="H28" s="983"/>
      <c r="I28" s="160"/>
      <c r="J28" s="161">
        <f>G27</f>
        <v>0</v>
      </c>
      <c r="K28" s="160"/>
      <c r="L28" s="161">
        <f>M27</f>
        <v>0</v>
      </c>
      <c r="M28" s="986"/>
      <c r="N28" s="987"/>
      <c r="O28" s="990"/>
      <c r="P28" s="991"/>
      <c r="Q28" s="991"/>
      <c r="R28" s="983"/>
      <c r="S28" s="962"/>
      <c r="T28" s="963"/>
      <c r="U28" s="963"/>
      <c r="V28" s="963"/>
      <c r="W28" s="964"/>
      <c r="X28" s="112" t="s">
        <v>254</v>
      </c>
      <c r="Y28" s="113"/>
      <c r="Z28" s="114"/>
      <c r="AA28" s="170" t="str">
        <f>IF(AA27="","",VLOOKUP(AA27,'シフト記号表（従来型・ユニット型共通）'!$C$6:$L$47,10,FALSE))</f>
        <v/>
      </c>
      <c r="AB28" s="171" t="str">
        <f>IF(AB27="","",VLOOKUP(AB27,'シフト記号表（従来型・ユニット型共通）'!$C$6:$L$47,10,FALSE))</f>
        <v/>
      </c>
      <c r="AC28" s="171" t="str">
        <f>IF(AC27="","",VLOOKUP(AC27,'シフト記号表（従来型・ユニット型共通）'!$C$6:$L$47,10,FALSE))</f>
        <v/>
      </c>
      <c r="AD28" s="171" t="str">
        <f>IF(AD27="","",VLOOKUP(AD27,'シフト記号表（従来型・ユニット型共通）'!$C$6:$L$47,10,FALSE))</f>
        <v/>
      </c>
      <c r="AE28" s="171" t="str">
        <f>IF(AE27="","",VLOOKUP(AE27,'シフト記号表（従来型・ユニット型共通）'!$C$6:$L$47,10,FALSE))</f>
        <v/>
      </c>
      <c r="AF28" s="171" t="str">
        <f>IF(AF27="","",VLOOKUP(AF27,'シフト記号表（従来型・ユニット型共通）'!$C$6:$L$47,10,FALSE))</f>
        <v/>
      </c>
      <c r="AG28" s="172" t="str">
        <f>IF(AG27="","",VLOOKUP(AG27,'シフト記号表（従来型・ユニット型共通）'!$C$6:$L$47,10,FALSE))</f>
        <v/>
      </c>
      <c r="AH28" s="170" t="str">
        <f>IF(AH27="","",VLOOKUP(AH27,'シフト記号表（従来型・ユニット型共通）'!$C$6:$L$47,10,FALSE))</f>
        <v/>
      </c>
      <c r="AI28" s="171" t="str">
        <f>IF(AI27="","",VLOOKUP(AI27,'シフト記号表（従来型・ユニット型共通）'!$C$6:$L$47,10,FALSE))</f>
        <v/>
      </c>
      <c r="AJ28" s="171" t="str">
        <f>IF(AJ27="","",VLOOKUP(AJ27,'シフト記号表（従来型・ユニット型共通）'!$C$6:$L$47,10,FALSE))</f>
        <v/>
      </c>
      <c r="AK28" s="171" t="str">
        <f>IF(AK27="","",VLOOKUP(AK27,'シフト記号表（従来型・ユニット型共通）'!$C$6:$L$47,10,FALSE))</f>
        <v/>
      </c>
      <c r="AL28" s="171" t="str">
        <f>IF(AL27="","",VLOOKUP(AL27,'シフト記号表（従来型・ユニット型共通）'!$C$6:$L$47,10,FALSE))</f>
        <v/>
      </c>
      <c r="AM28" s="171" t="str">
        <f>IF(AM27="","",VLOOKUP(AM27,'シフト記号表（従来型・ユニット型共通）'!$C$6:$L$47,10,FALSE))</f>
        <v/>
      </c>
      <c r="AN28" s="172" t="str">
        <f>IF(AN27="","",VLOOKUP(AN27,'シフト記号表（従来型・ユニット型共通）'!$C$6:$L$47,10,FALSE))</f>
        <v/>
      </c>
      <c r="AO28" s="170" t="str">
        <f>IF(AO27="","",VLOOKUP(AO27,'シフト記号表（従来型・ユニット型共通）'!$C$6:$L$47,10,FALSE))</f>
        <v/>
      </c>
      <c r="AP28" s="171" t="str">
        <f>IF(AP27="","",VLOOKUP(AP27,'シフト記号表（従来型・ユニット型共通）'!$C$6:$L$47,10,FALSE))</f>
        <v/>
      </c>
      <c r="AQ28" s="171" t="str">
        <f>IF(AQ27="","",VLOOKUP(AQ27,'シフト記号表（従来型・ユニット型共通）'!$C$6:$L$47,10,FALSE))</f>
        <v/>
      </c>
      <c r="AR28" s="171" t="str">
        <f>IF(AR27="","",VLOOKUP(AR27,'シフト記号表（従来型・ユニット型共通）'!$C$6:$L$47,10,FALSE))</f>
        <v/>
      </c>
      <c r="AS28" s="171" t="str">
        <f>IF(AS27="","",VLOOKUP(AS27,'シフト記号表（従来型・ユニット型共通）'!$C$6:$L$47,10,FALSE))</f>
        <v/>
      </c>
      <c r="AT28" s="171" t="str">
        <f>IF(AT27="","",VLOOKUP(AT27,'シフト記号表（従来型・ユニット型共通）'!$C$6:$L$47,10,FALSE))</f>
        <v/>
      </c>
      <c r="AU28" s="172" t="str">
        <f>IF(AU27="","",VLOOKUP(AU27,'シフト記号表（従来型・ユニット型共通）'!$C$6:$L$47,10,FALSE))</f>
        <v/>
      </c>
      <c r="AV28" s="170" t="str">
        <f>IF(AV27="","",VLOOKUP(AV27,'シフト記号表（従来型・ユニット型共通）'!$C$6:$L$47,10,FALSE))</f>
        <v/>
      </c>
      <c r="AW28" s="171" t="str">
        <f>IF(AW27="","",VLOOKUP(AW27,'シフト記号表（従来型・ユニット型共通）'!$C$6:$L$47,10,FALSE))</f>
        <v/>
      </c>
      <c r="AX28" s="171" t="str">
        <f>IF(AX27="","",VLOOKUP(AX27,'シフト記号表（従来型・ユニット型共通）'!$C$6:$L$47,10,FALSE))</f>
        <v/>
      </c>
      <c r="AY28" s="171" t="str">
        <f>IF(AY27="","",VLOOKUP(AY27,'シフト記号表（従来型・ユニット型共通）'!$C$6:$L$47,10,FALSE))</f>
        <v/>
      </c>
      <c r="AZ28" s="171" t="str">
        <f>IF(AZ27="","",VLOOKUP(AZ27,'シフト記号表（従来型・ユニット型共通）'!$C$6:$L$47,10,FALSE))</f>
        <v/>
      </c>
      <c r="BA28" s="171" t="str">
        <f>IF(BA27="","",VLOOKUP(BA27,'シフト記号表（従来型・ユニット型共通）'!$C$6:$L$47,10,FALSE))</f>
        <v/>
      </c>
      <c r="BB28" s="172" t="str">
        <f>IF(BB27="","",VLOOKUP(BB27,'シフト記号表（従来型・ユニット型共通）'!$C$6:$L$47,10,FALSE))</f>
        <v/>
      </c>
      <c r="BC28" s="170" t="str">
        <f>IF(BC27="","",VLOOKUP(BC27,'シフト記号表（従来型・ユニット型共通）'!$C$6:$L$47,10,FALSE))</f>
        <v/>
      </c>
      <c r="BD28" s="171" t="str">
        <f>IF(BD27="","",VLOOKUP(BD27,'シフト記号表（従来型・ユニット型共通）'!$C$6:$L$47,10,FALSE))</f>
        <v/>
      </c>
      <c r="BE28" s="171" t="str">
        <f>IF(BE27="","",VLOOKUP(BE27,'シフト記号表（従来型・ユニット型共通）'!$C$6:$L$47,10,FALSE))</f>
        <v/>
      </c>
      <c r="BF28" s="975">
        <f>IF($BI$3="４週",SUM(AA28:BB28),IF($BI$3="暦月",SUM(AA28:BE28),""))</f>
        <v>0</v>
      </c>
      <c r="BG28" s="976"/>
      <c r="BH28" s="977">
        <f>IF($BI$3="４週",BF28/4,IF($BI$3="暦月",(BF28/($BI$8/7)),""))</f>
        <v>0</v>
      </c>
      <c r="BI28" s="976"/>
      <c r="BJ28" s="972"/>
      <c r="BK28" s="973"/>
      <c r="BL28" s="973"/>
      <c r="BM28" s="973"/>
      <c r="BN28" s="974"/>
    </row>
    <row r="29" spans="2:66" ht="20.25" customHeight="1">
      <c r="B29" s="978">
        <f>B27+1</f>
        <v>7</v>
      </c>
      <c r="C29" s="1036"/>
      <c r="D29" s="1038"/>
      <c r="E29" s="915"/>
      <c r="F29" s="1039"/>
      <c r="G29" s="980"/>
      <c r="H29" s="981"/>
      <c r="I29" s="160"/>
      <c r="J29" s="161"/>
      <c r="K29" s="160"/>
      <c r="L29" s="161"/>
      <c r="M29" s="984"/>
      <c r="N29" s="985"/>
      <c r="O29" s="988"/>
      <c r="P29" s="989"/>
      <c r="Q29" s="989"/>
      <c r="R29" s="981"/>
      <c r="S29" s="962"/>
      <c r="T29" s="963"/>
      <c r="U29" s="963"/>
      <c r="V29" s="963"/>
      <c r="W29" s="964"/>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965"/>
      <c r="BG29" s="966"/>
      <c r="BH29" s="967"/>
      <c r="BI29" s="968"/>
      <c r="BJ29" s="969"/>
      <c r="BK29" s="970"/>
      <c r="BL29" s="970"/>
      <c r="BM29" s="970"/>
      <c r="BN29" s="971"/>
    </row>
    <row r="30" spans="2:66" ht="20.25" customHeight="1">
      <c r="B30" s="979"/>
      <c r="C30" s="1037"/>
      <c r="D30" s="1040"/>
      <c r="E30" s="915"/>
      <c r="F30" s="1039"/>
      <c r="G30" s="982"/>
      <c r="H30" s="983"/>
      <c r="I30" s="160"/>
      <c r="J30" s="161">
        <f>G29</f>
        <v>0</v>
      </c>
      <c r="K30" s="160"/>
      <c r="L30" s="161">
        <f>M29</f>
        <v>0</v>
      </c>
      <c r="M30" s="986"/>
      <c r="N30" s="987"/>
      <c r="O30" s="990"/>
      <c r="P30" s="991"/>
      <c r="Q30" s="991"/>
      <c r="R30" s="983"/>
      <c r="S30" s="962"/>
      <c r="T30" s="963"/>
      <c r="U30" s="963"/>
      <c r="V30" s="963"/>
      <c r="W30" s="964"/>
      <c r="X30" s="112" t="s">
        <v>254</v>
      </c>
      <c r="Y30" s="113"/>
      <c r="Z30" s="114"/>
      <c r="AA30" s="170" t="str">
        <f>IF(AA29="","",VLOOKUP(AA29,'シフト記号表（従来型・ユニット型共通）'!$C$6:$L$47,10,FALSE))</f>
        <v/>
      </c>
      <c r="AB30" s="171" t="str">
        <f>IF(AB29="","",VLOOKUP(AB29,'シフト記号表（従来型・ユニット型共通）'!$C$6:$L$47,10,FALSE))</f>
        <v/>
      </c>
      <c r="AC30" s="171" t="str">
        <f>IF(AC29="","",VLOOKUP(AC29,'シフト記号表（従来型・ユニット型共通）'!$C$6:$L$47,10,FALSE))</f>
        <v/>
      </c>
      <c r="AD30" s="171" t="str">
        <f>IF(AD29="","",VLOOKUP(AD29,'シフト記号表（従来型・ユニット型共通）'!$C$6:$L$47,10,FALSE))</f>
        <v/>
      </c>
      <c r="AE30" s="171" t="str">
        <f>IF(AE29="","",VLOOKUP(AE29,'シフト記号表（従来型・ユニット型共通）'!$C$6:$L$47,10,FALSE))</f>
        <v/>
      </c>
      <c r="AF30" s="171" t="str">
        <f>IF(AF29="","",VLOOKUP(AF29,'シフト記号表（従来型・ユニット型共通）'!$C$6:$L$47,10,FALSE))</f>
        <v/>
      </c>
      <c r="AG30" s="172" t="str">
        <f>IF(AG29="","",VLOOKUP(AG29,'シフト記号表（従来型・ユニット型共通）'!$C$6:$L$47,10,FALSE))</f>
        <v/>
      </c>
      <c r="AH30" s="170" t="str">
        <f>IF(AH29="","",VLOOKUP(AH29,'シフト記号表（従来型・ユニット型共通）'!$C$6:$L$47,10,FALSE))</f>
        <v/>
      </c>
      <c r="AI30" s="171" t="str">
        <f>IF(AI29="","",VLOOKUP(AI29,'シフト記号表（従来型・ユニット型共通）'!$C$6:$L$47,10,FALSE))</f>
        <v/>
      </c>
      <c r="AJ30" s="171" t="str">
        <f>IF(AJ29="","",VLOOKUP(AJ29,'シフト記号表（従来型・ユニット型共通）'!$C$6:$L$47,10,FALSE))</f>
        <v/>
      </c>
      <c r="AK30" s="171" t="str">
        <f>IF(AK29="","",VLOOKUP(AK29,'シフト記号表（従来型・ユニット型共通）'!$C$6:$L$47,10,FALSE))</f>
        <v/>
      </c>
      <c r="AL30" s="171" t="str">
        <f>IF(AL29="","",VLOOKUP(AL29,'シフト記号表（従来型・ユニット型共通）'!$C$6:$L$47,10,FALSE))</f>
        <v/>
      </c>
      <c r="AM30" s="171" t="str">
        <f>IF(AM29="","",VLOOKUP(AM29,'シフト記号表（従来型・ユニット型共通）'!$C$6:$L$47,10,FALSE))</f>
        <v/>
      </c>
      <c r="AN30" s="172" t="str">
        <f>IF(AN29="","",VLOOKUP(AN29,'シフト記号表（従来型・ユニット型共通）'!$C$6:$L$47,10,FALSE))</f>
        <v/>
      </c>
      <c r="AO30" s="170" t="str">
        <f>IF(AO29="","",VLOOKUP(AO29,'シフト記号表（従来型・ユニット型共通）'!$C$6:$L$47,10,FALSE))</f>
        <v/>
      </c>
      <c r="AP30" s="171" t="str">
        <f>IF(AP29="","",VLOOKUP(AP29,'シフト記号表（従来型・ユニット型共通）'!$C$6:$L$47,10,FALSE))</f>
        <v/>
      </c>
      <c r="AQ30" s="171" t="str">
        <f>IF(AQ29="","",VLOOKUP(AQ29,'シフト記号表（従来型・ユニット型共通）'!$C$6:$L$47,10,FALSE))</f>
        <v/>
      </c>
      <c r="AR30" s="171" t="str">
        <f>IF(AR29="","",VLOOKUP(AR29,'シフト記号表（従来型・ユニット型共通）'!$C$6:$L$47,10,FALSE))</f>
        <v/>
      </c>
      <c r="AS30" s="171" t="str">
        <f>IF(AS29="","",VLOOKUP(AS29,'シフト記号表（従来型・ユニット型共通）'!$C$6:$L$47,10,FALSE))</f>
        <v/>
      </c>
      <c r="AT30" s="171" t="str">
        <f>IF(AT29="","",VLOOKUP(AT29,'シフト記号表（従来型・ユニット型共通）'!$C$6:$L$47,10,FALSE))</f>
        <v/>
      </c>
      <c r="AU30" s="172" t="str">
        <f>IF(AU29="","",VLOOKUP(AU29,'シフト記号表（従来型・ユニット型共通）'!$C$6:$L$47,10,FALSE))</f>
        <v/>
      </c>
      <c r="AV30" s="170" t="str">
        <f>IF(AV29="","",VLOOKUP(AV29,'シフト記号表（従来型・ユニット型共通）'!$C$6:$L$47,10,FALSE))</f>
        <v/>
      </c>
      <c r="AW30" s="171" t="str">
        <f>IF(AW29="","",VLOOKUP(AW29,'シフト記号表（従来型・ユニット型共通）'!$C$6:$L$47,10,FALSE))</f>
        <v/>
      </c>
      <c r="AX30" s="171" t="str">
        <f>IF(AX29="","",VLOOKUP(AX29,'シフト記号表（従来型・ユニット型共通）'!$C$6:$L$47,10,FALSE))</f>
        <v/>
      </c>
      <c r="AY30" s="171" t="str">
        <f>IF(AY29="","",VLOOKUP(AY29,'シフト記号表（従来型・ユニット型共通）'!$C$6:$L$47,10,FALSE))</f>
        <v/>
      </c>
      <c r="AZ30" s="171" t="str">
        <f>IF(AZ29="","",VLOOKUP(AZ29,'シフト記号表（従来型・ユニット型共通）'!$C$6:$L$47,10,FALSE))</f>
        <v/>
      </c>
      <c r="BA30" s="171" t="str">
        <f>IF(BA29="","",VLOOKUP(BA29,'シフト記号表（従来型・ユニット型共通）'!$C$6:$L$47,10,FALSE))</f>
        <v/>
      </c>
      <c r="BB30" s="172" t="str">
        <f>IF(BB29="","",VLOOKUP(BB29,'シフト記号表（従来型・ユニット型共通）'!$C$6:$L$47,10,FALSE))</f>
        <v/>
      </c>
      <c r="BC30" s="170" t="str">
        <f>IF(BC29="","",VLOOKUP(BC29,'シフト記号表（従来型・ユニット型共通）'!$C$6:$L$47,10,FALSE))</f>
        <v/>
      </c>
      <c r="BD30" s="171" t="str">
        <f>IF(BD29="","",VLOOKUP(BD29,'シフト記号表（従来型・ユニット型共通）'!$C$6:$L$47,10,FALSE))</f>
        <v/>
      </c>
      <c r="BE30" s="171" t="str">
        <f>IF(BE29="","",VLOOKUP(BE29,'シフト記号表（従来型・ユニット型共通）'!$C$6:$L$47,10,FALSE))</f>
        <v/>
      </c>
      <c r="BF30" s="975">
        <f>IF($BI$3="４週",SUM(AA30:BB30),IF($BI$3="暦月",SUM(AA30:BE30),""))</f>
        <v>0</v>
      </c>
      <c r="BG30" s="976"/>
      <c r="BH30" s="977">
        <f>IF($BI$3="４週",BF30/4,IF($BI$3="暦月",(BF30/($BI$8/7)),""))</f>
        <v>0</v>
      </c>
      <c r="BI30" s="976"/>
      <c r="BJ30" s="972"/>
      <c r="BK30" s="973"/>
      <c r="BL30" s="973"/>
      <c r="BM30" s="973"/>
      <c r="BN30" s="974"/>
    </row>
    <row r="31" spans="2:66" ht="20.25" customHeight="1">
      <c r="B31" s="978">
        <f>B29+1</f>
        <v>8</v>
      </c>
      <c r="C31" s="1036"/>
      <c r="D31" s="1038"/>
      <c r="E31" s="915"/>
      <c r="F31" s="1039"/>
      <c r="G31" s="980"/>
      <c r="H31" s="981"/>
      <c r="I31" s="160"/>
      <c r="J31" s="161"/>
      <c r="K31" s="160"/>
      <c r="L31" s="161"/>
      <c r="M31" s="984"/>
      <c r="N31" s="985"/>
      <c r="O31" s="988"/>
      <c r="P31" s="989"/>
      <c r="Q31" s="989"/>
      <c r="R31" s="981"/>
      <c r="S31" s="962"/>
      <c r="T31" s="963"/>
      <c r="U31" s="963"/>
      <c r="V31" s="963"/>
      <c r="W31" s="964"/>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965"/>
      <c r="BG31" s="966"/>
      <c r="BH31" s="967"/>
      <c r="BI31" s="968"/>
      <c r="BJ31" s="969"/>
      <c r="BK31" s="970"/>
      <c r="BL31" s="970"/>
      <c r="BM31" s="970"/>
      <c r="BN31" s="971"/>
    </row>
    <row r="32" spans="2:66" ht="20.25" customHeight="1">
      <c r="B32" s="979"/>
      <c r="C32" s="1037"/>
      <c r="D32" s="1040"/>
      <c r="E32" s="915"/>
      <c r="F32" s="1039"/>
      <c r="G32" s="982"/>
      <c r="H32" s="983"/>
      <c r="I32" s="160"/>
      <c r="J32" s="161">
        <f>G31</f>
        <v>0</v>
      </c>
      <c r="K32" s="160"/>
      <c r="L32" s="161">
        <f>M31</f>
        <v>0</v>
      </c>
      <c r="M32" s="986"/>
      <c r="N32" s="987"/>
      <c r="O32" s="990"/>
      <c r="P32" s="991"/>
      <c r="Q32" s="991"/>
      <c r="R32" s="983"/>
      <c r="S32" s="962"/>
      <c r="T32" s="963"/>
      <c r="U32" s="963"/>
      <c r="V32" s="963"/>
      <c r="W32" s="964"/>
      <c r="X32" s="112" t="s">
        <v>254</v>
      </c>
      <c r="Y32" s="113"/>
      <c r="Z32" s="114"/>
      <c r="AA32" s="170" t="str">
        <f>IF(AA31="","",VLOOKUP(AA31,'シフト記号表（従来型・ユニット型共通）'!$C$6:$L$47,10,FALSE))</f>
        <v/>
      </c>
      <c r="AB32" s="171" t="str">
        <f>IF(AB31="","",VLOOKUP(AB31,'シフト記号表（従来型・ユニット型共通）'!$C$6:$L$47,10,FALSE))</f>
        <v/>
      </c>
      <c r="AC32" s="171" t="str">
        <f>IF(AC31="","",VLOOKUP(AC31,'シフト記号表（従来型・ユニット型共通）'!$C$6:$L$47,10,FALSE))</f>
        <v/>
      </c>
      <c r="AD32" s="171" t="str">
        <f>IF(AD31="","",VLOOKUP(AD31,'シフト記号表（従来型・ユニット型共通）'!$C$6:$L$47,10,FALSE))</f>
        <v/>
      </c>
      <c r="AE32" s="171" t="str">
        <f>IF(AE31="","",VLOOKUP(AE31,'シフト記号表（従来型・ユニット型共通）'!$C$6:$L$47,10,FALSE))</f>
        <v/>
      </c>
      <c r="AF32" s="171" t="str">
        <f>IF(AF31="","",VLOOKUP(AF31,'シフト記号表（従来型・ユニット型共通）'!$C$6:$L$47,10,FALSE))</f>
        <v/>
      </c>
      <c r="AG32" s="172" t="str">
        <f>IF(AG31="","",VLOOKUP(AG31,'シフト記号表（従来型・ユニット型共通）'!$C$6:$L$47,10,FALSE))</f>
        <v/>
      </c>
      <c r="AH32" s="170" t="str">
        <f>IF(AH31="","",VLOOKUP(AH31,'シフト記号表（従来型・ユニット型共通）'!$C$6:$L$47,10,FALSE))</f>
        <v/>
      </c>
      <c r="AI32" s="171" t="str">
        <f>IF(AI31="","",VLOOKUP(AI31,'シフト記号表（従来型・ユニット型共通）'!$C$6:$L$47,10,FALSE))</f>
        <v/>
      </c>
      <c r="AJ32" s="171" t="str">
        <f>IF(AJ31="","",VLOOKUP(AJ31,'シフト記号表（従来型・ユニット型共通）'!$C$6:$L$47,10,FALSE))</f>
        <v/>
      </c>
      <c r="AK32" s="171" t="str">
        <f>IF(AK31="","",VLOOKUP(AK31,'シフト記号表（従来型・ユニット型共通）'!$C$6:$L$47,10,FALSE))</f>
        <v/>
      </c>
      <c r="AL32" s="171" t="str">
        <f>IF(AL31="","",VLOOKUP(AL31,'シフト記号表（従来型・ユニット型共通）'!$C$6:$L$47,10,FALSE))</f>
        <v/>
      </c>
      <c r="AM32" s="171" t="str">
        <f>IF(AM31="","",VLOOKUP(AM31,'シフト記号表（従来型・ユニット型共通）'!$C$6:$L$47,10,FALSE))</f>
        <v/>
      </c>
      <c r="AN32" s="172" t="str">
        <f>IF(AN31="","",VLOOKUP(AN31,'シフト記号表（従来型・ユニット型共通）'!$C$6:$L$47,10,FALSE))</f>
        <v/>
      </c>
      <c r="AO32" s="170" t="str">
        <f>IF(AO31="","",VLOOKUP(AO31,'シフト記号表（従来型・ユニット型共通）'!$C$6:$L$47,10,FALSE))</f>
        <v/>
      </c>
      <c r="AP32" s="171" t="str">
        <f>IF(AP31="","",VLOOKUP(AP31,'シフト記号表（従来型・ユニット型共通）'!$C$6:$L$47,10,FALSE))</f>
        <v/>
      </c>
      <c r="AQ32" s="171" t="str">
        <f>IF(AQ31="","",VLOOKUP(AQ31,'シフト記号表（従来型・ユニット型共通）'!$C$6:$L$47,10,FALSE))</f>
        <v/>
      </c>
      <c r="AR32" s="171" t="str">
        <f>IF(AR31="","",VLOOKUP(AR31,'シフト記号表（従来型・ユニット型共通）'!$C$6:$L$47,10,FALSE))</f>
        <v/>
      </c>
      <c r="AS32" s="171" t="str">
        <f>IF(AS31="","",VLOOKUP(AS31,'シフト記号表（従来型・ユニット型共通）'!$C$6:$L$47,10,FALSE))</f>
        <v/>
      </c>
      <c r="AT32" s="171" t="str">
        <f>IF(AT31="","",VLOOKUP(AT31,'シフト記号表（従来型・ユニット型共通）'!$C$6:$L$47,10,FALSE))</f>
        <v/>
      </c>
      <c r="AU32" s="172" t="str">
        <f>IF(AU31="","",VLOOKUP(AU31,'シフト記号表（従来型・ユニット型共通）'!$C$6:$L$47,10,FALSE))</f>
        <v/>
      </c>
      <c r="AV32" s="170" t="str">
        <f>IF(AV31="","",VLOOKUP(AV31,'シフト記号表（従来型・ユニット型共通）'!$C$6:$L$47,10,FALSE))</f>
        <v/>
      </c>
      <c r="AW32" s="171" t="str">
        <f>IF(AW31="","",VLOOKUP(AW31,'シフト記号表（従来型・ユニット型共通）'!$C$6:$L$47,10,FALSE))</f>
        <v/>
      </c>
      <c r="AX32" s="171" t="str">
        <f>IF(AX31="","",VLOOKUP(AX31,'シフト記号表（従来型・ユニット型共通）'!$C$6:$L$47,10,FALSE))</f>
        <v/>
      </c>
      <c r="AY32" s="171" t="str">
        <f>IF(AY31="","",VLOOKUP(AY31,'シフト記号表（従来型・ユニット型共通）'!$C$6:$L$47,10,FALSE))</f>
        <v/>
      </c>
      <c r="AZ32" s="171" t="str">
        <f>IF(AZ31="","",VLOOKUP(AZ31,'シフト記号表（従来型・ユニット型共通）'!$C$6:$L$47,10,FALSE))</f>
        <v/>
      </c>
      <c r="BA32" s="171" t="str">
        <f>IF(BA31="","",VLOOKUP(BA31,'シフト記号表（従来型・ユニット型共通）'!$C$6:$L$47,10,FALSE))</f>
        <v/>
      </c>
      <c r="BB32" s="172" t="str">
        <f>IF(BB31="","",VLOOKUP(BB31,'シフト記号表（従来型・ユニット型共通）'!$C$6:$L$47,10,FALSE))</f>
        <v/>
      </c>
      <c r="BC32" s="170" t="str">
        <f>IF(BC31="","",VLOOKUP(BC31,'シフト記号表（従来型・ユニット型共通）'!$C$6:$L$47,10,FALSE))</f>
        <v/>
      </c>
      <c r="BD32" s="171" t="str">
        <f>IF(BD31="","",VLOOKUP(BD31,'シフト記号表（従来型・ユニット型共通）'!$C$6:$L$47,10,FALSE))</f>
        <v/>
      </c>
      <c r="BE32" s="171" t="str">
        <f>IF(BE31="","",VLOOKUP(BE31,'シフト記号表（従来型・ユニット型共通）'!$C$6:$L$47,10,FALSE))</f>
        <v/>
      </c>
      <c r="BF32" s="975">
        <f>IF($BI$3="４週",SUM(AA32:BB32),IF($BI$3="暦月",SUM(AA32:BE32),""))</f>
        <v>0</v>
      </c>
      <c r="BG32" s="976"/>
      <c r="BH32" s="977">
        <f>IF($BI$3="４週",BF32/4,IF($BI$3="暦月",(BF32/($BI$8/7)),""))</f>
        <v>0</v>
      </c>
      <c r="BI32" s="976"/>
      <c r="BJ32" s="972"/>
      <c r="BK32" s="973"/>
      <c r="BL32" s="973"/>
      <c r="BM32" s="973"/>
      <c r="BN32" s="974"/>
    </row>
    <row r="33" spans="2:66" ht="20.25" customHeight="1">
      <c r="B33" s="978">
        <f>B31+1</f>
        <v>9</v>
      </c>
      <c r="C33" s="1036"/>
      <c r="D33" s="1038"/>
      <c r="E33" s="915"/>
      <c r="F33" s="1039"/>
      <c r="G33" s="980"/>
      <c r="H33" s="981"/>
      <c r="I33" s="160"/>
      <c r="J33" s="161"/>
      <c r="K33" s="160"/>
      <c r="L33" s="161"/>
      <c r="M33" s="984"/>
      <c r="N33" s="985"/>
      <c r="O33" s="988"/>
      <c r="P33" s="989"/>
      <c r="Q33" s="989"/>
      <c r="R33" s="981"/>
      <c r="S33" s="962"/>
      <c r="T33" s="963"/>
      <c r="U33" s="963"/>
      <c r="V33" s="963"/>
      <c r="W33" s="964"/>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965"/>
      <c r="BG33" s="966"/>
      <c r="BH33" s="967"/>
      <c r="BI33" s="968"/>
      <c r="BJ33" s="969"/>
      <c r="BK33" s="970"/>
      <c r="BL33" s="970"/>
      <c r="BM33" s="970"/>
      <c r="BN33" s="971"/>
    </row>
    <row r="34" spans="2:66" ht="20.25" customHeight="1">
      <c r="B34" s="979"/>
      <c r="C34" s="1037"/>
      <c r="D34" s="1040"/>
      <c r="E34" s="915"/>
      <c r="F34" s="1039"/>
      <c r="G34" s="982"/>
      <c r="H34" s="983"/>
      <c r="I34" s="160"/>
      <c r="J34" s="161">
        <f>G33</f>
        <v>0</v>
      </c>
      <c r="K34" s="160"/>
      <c r="L34" s="161">
        <f>M33</f>
        <v>0</v>
      </c>
      <c r="M34" s="986"/>
      <c r="N34" s="987"/>
      <c r="O34" s="990"/>
      <c r="P34" s="991"/>
      <c r="Q34" s="991"/>
      <c r="R34" s="983"/>
      <c r="S34" s="962"/>
      <c r="T34" s="963"/>
      <c r="U34" s="963"/>
      <c r="V34" s="963"/>
      <c r="W34" s="964"/>
      <c r="X34" s="184" t="s">
        <v>254</v>
      </c>
      <c r="Y34" s="120"/>
      <c r="Z34" s="185"/>
      <c r="AA34" s="170" t="str">
        <f>IF(AA33="","",VLOOKUP(AA33,'シフト記号表（従来型・ユニット型共通）'!$C$6:$L$47,10,FALSE))</f>
        <v/>
      </c>
      <c r="AB34" s="171" t="str">
        <f>IF(AB33="","",VLOOKUP(AB33,'シフト記号表（従来型・ユニット型共通）'!$C$6:$L$47,10,FALSE))</f>
        <v/>
      </c>
      <c r="AC34" s="171" t="str">
        <f>IF(AC33="","",VLOOKUP(AC33,'シフト記号表（従来型・ユニット型共通）'!$C$6:$L$47,10,FALSE))</f>
        <v/>
      </c>
      <c r="AD34" s="171" t="str">
        <f>IF(AD33="","",VLOOKUP(AD33,'シフト記号表（従来型・ユニット型共通）'!$C$6:$L$47,10,FALSE))</f>
        <v/>
      </c>
      <c r="AE34" s="171" t="str">
        <f>IF(AE33="","",VLOOKUP(AE33,'シフト記号表（従来型・ユニット型共通）'!$C$6:$L$47,10,FALSE))</f>
        <v/>
      </c>
      <c r="AF34" s="171" t="str">
        <f>IF(AF33="","",VLOOKUP(AF33,'シフト記号表（従来型・ユニット型共通）'!$C$6:$L$47,10,FALSE))</f>
        <v/>
      </c>
      <c r="AG34" s="172" t="str">
        <f>IF(AG33="","",VLOOKUP(AG33,'シフト記号表（従来型・ユニット型共通）'!$C$6:$L$47,10,FALSE))</f>
        <v/>
      </c>
      <c r="AH34" s="170" t="str">
        <f>IF(AH33="","",VLOOKUP(AH33,'シフト記号表（従来型・ユニット型共通）'!$C$6:$L$47,10,FALSE))</f>
        <v/>
      </c>
      <c r="AI34" s="171" t="str">
        <f>IF(AI33="","",VLOOKUP(AI33,'シフト記号表（従来型・ユニット型共通）'!$C$6:$L$47,10,FALSE))</f>
        <v/>
      </c>
      <c r="AJ34" s="171" t="str">
        <f>IF(AJ33="","",VLOOKUP(AJ33,'シフト記号表（従来型・ユニット型共通）'!$C$6:$L$47,10,FALSE))</f>
        <v/>
      </c>
      <c r="AK34" s="171" t="str">
        <f>IF(AK33="","",VLOOKUP(AK33,'シフト記号表（従来型・ユニット型共通）'!$C$6:$L$47,10,FALSE))</f>
        <v/>
      </c>
      <c r="AL34" s="171" t="str">
        <f>IF(AL33="","",VLOOKUP(AL33,'シフト記号表（従来型・ユニット型共通）'!$C$6:$L$47,10,FALSE))</f>
        <v/>
      </c>
      <c r="AM34" s="171" t="str">
        <f>IF(AM33="","",VLOOKUP(AM33,'シフト記号表（従来型・ユニット型共通）'!$C$6:$L$47,10,FALSE))</f>
        <v/>
      </c>
      <c r="AN34" s="172" t="str">
        <f>IF(AN33="","",VLOOKUP(AN33,'シフト記号表（従来型・ユニット型共通）'!$C$6:$L$47,10,FALSE))</f>
        <v/>
      </c>
      <c r="AO34" s="170" t="str">
        <f>IF(AO33="","",VLOOKUP(AO33,'シフト記号表（従来型・ユニット型共通）'!$C$6:$L$47,10,FALSE))</f>
        <v/>
      </c>
      <c r="AP34" s="171" t="str">
        <f>IF(AP33="","",VLOOKUP(AP33,'シフト記号表（従来型・ユニット型共通）'!$C$6:$L$47,10,FALSE))</f>
        <v/>
      </c>
      <c r="AQ34" s="171" t="str">
        <f>IF(AQ33="","",VLOOKUP(AQ33,'シフト記号表（従来型・ユニット型共通）'!$C$6:$L$47,10,FALSE))</f>
        <v/>
      </c>
      <c r="AR34" s="171" t="str">
        <f>IF(AR33="","",VLOOKUP(AR33,'シフト記号表（従来型・ユニット型共通）'!$C$6:$L$47,10,FALSE))</f>
        <v/>
      </c>
      <c r="AS34" s="171" t="str">
        <f>IF(AS33="","",VLOOKUP(AS33,'シフト記号表（従来型・ユニット型共通）'!$C$6:$L$47,10,FALSE))</f>
        <v/>
      </c>
      <c r="AT34" s="171" t="str">
        <f>IF(AT33="","",VLOOKUP(AT33,'シフト記号表（従来型・ユニット型共通）'!$C$6:$L$47,10,FALSE))</f>
        <v/>
      </c>
      <c r="AU34" s="172" t="str">
        <f>IF(AU33="","",VLOOKUP(AU33,'シフト記号表（従来型・ユニット型共通）'!$C$6:$L$47,10,FALSE))</f>
        <v/>
      </c>
      <c r="AV34" s="170" t="str">
        <f>IF(AV33="","",VLOOKUP(AV33,'シフト記号表（従来型・ユニット型共通）'!$C$6:$L$47,10,FALSE))</f>
        <v/>
      </c>
      <c r="AW34" s="171" t="str">
        <f>IF(AW33="","",VLOOKUP(AW33,'シフト記号表（従来型・ユニット型共通）'!$C$6:$L$47,10,FALSE))</f>
        <v/>
      </c>
      <c r="AX34" s="171" t="str">
        <f>IF(AX33="","",VLOOKUP(AX33,'シフト記号表（従来型・ユニット型共通）'!$C$6:$L$47,10,FALSE))</f>
        <v/>
      </c>
      <c r="AY34" s="171" t="str">
        <f>IF(AY33="","",VLOOKUP(AY33,'シフト記号表（従来型・ユニット型共通）'!$C$6:$L$47,10,FALSE))</f>
        <v/>
      </c>
      <c r="AZ34" s="171" t="str">
        <f>IF(AZ33="","",VLOOKUP(AZ33,'シフト記号表（従来型・ユニット型共通）'!$C$6:$L$47,10,FALSE))</f>
        <v/>
      </c>
      <c r="BA34" s="171" t="str">
        <f>IF(BA33="","",VLOOKUP(BA33,'シフト記号表（従来型・ユニット型共通）'!$C$6:$L$47,10,FALSE))</f>
        <v/>
      </c>
      <c r="BB34" s="172" t="str">
        <f>IF(BB33="","",VLOOKUP(BB33,'シフト記号表（従来型・ユニット型共通）'!$C$6:$L$47,10,FALSE))</f>
        <v/>
      </c>
      <c r="BC34" s="170" t="str">
        <f>IF(BC33="","",VLOOKUP(BC33,'シフト記号表（従来型・ユニット型共通）'!$C$6:$L$47,10,FALSE))</f>
        <v/>
      </c>
      <c r="BD34" s="171" t="str">
        <f>IF(BD33="","",VLOOKUP(BD33,'シフト記号表（従来型・ユニット型共通）'!$C$6:$L$47,10,FALSE))</f>
        <v/>
      </c>
      <c r="BE34" s="171" t="str">
        <f>IF(BE33="","",VLOOKUP(BE33,'シフト記号表（従来型・ユニット型共通）'!$C$6:$L$47,10,FALSE))</f>
        <v/>
      </c>
      <c r="BF34" s="975">
        <f>IF($BI$3="４週",SUM(AA34:BB34),IF($BI$3="暦月",SUM(AA34:BE34),""))</f>
        <v>0</v>
      </c>
      <c r="BG34" s="976"/>
      <c r="BH34" s="977">
        <f>IF($BI$3="４週",BF34/4,IF($BI$3="暦月",(BF34/($BI$8/7)),""))</f>
        <v>0</v>
      </c>
      <c r="BI34" s="976"/>
      <c r="BJ34" s="972"/>
      <c r="BK34" s="973"/>
      <c r="BL34" s="973"/>
      <c r="BM34" s="973"/>
      <c r="BN34" s="974"/>
    </row>
    <row r="35" spans="2:66" ht="20.25" customHeight="1">
      <c r="B35" s="978">
        <f>B33+1</f>
        <v>10</v>
      </c>
      <c r="C35" s="1036"/>
      <c r="D35" s="1038"/>
      <c r="E35" s="915"/>
      <c r="F35" s="1039"/>
      <c r="G35" s="980"/>
      <c r="H35" s="981"/>
      <c r="I35" s="160"/>
      <c r="J35" s="161"/>
      <c r="K35" s="160"/>
      <c r="L35" s="161"/>
      <c r="M35" s="984"/>
      <c r="N35" s="985"/>
      <c r="O35" s="988"/>
      <c r="P35" s="989"/>
      <c r="Q35" s="989"/>
      <c r="R35" s="981"/>
      <c r="S35" s="962"/>
      <c r="T35" s="963"/>
      <c r="U35" s="963"/>
      <c r="V35" s="963"/>
      <c r="W35" s="964"/>
      <c r="X35" s="183"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965"/>
      <c r="BG35" s="966"/>
      <c r="BH35" s="967"/>
      <c r="BI35" s="968"/>
      <c r="BJ35" s="969"/>
      <c r="BK35" s="970"/>
      <c r="BL35" s="970"/>
      <c r="BM35" s="970"/>
      <c r="BN35" s="971"/>
    </row>
    <row r="36" spans="2:66" ht="20.25" customHeight="1">
      <c r="B36" s="979"/>
      <c r="C36" s="1037"/>
      <c r="D36" s="1040"/>
      <c r="E36" s="915"/>
      <c r="F36" s="1039"/>
      <c r="G36" s="982"/>
      <c r="H36" s="983"/>
      <c r="I36" s="160"/>
      <c r="J36" s="161">
        <f>G35</f>
        <v>0</v>
      </c>
      <c r="K36" s="160"/>
      <c r="L36" s="161">
        <f>M35</f>
        <v>0</v>
      </c>
      <c r="M36" s="986"/>
      <c r="N36" s="987"/>
      <c r="O36" s="990"/>
      <c r="P36" s="991"/>
      <c r="Q36" s="991"/>
      <c r="R36" s="983"/>
      <c r="S36" s="962"/>
      <c r="T36" s="963"/>
      <c r="U36" s="963"/>
      <c r="V36" s="963"/>
      <c r="W36" s="964"/>
      <c r="X36" s="184" t="s">
        <v>254</v>
      </c>
      <c r="Y36" s="120"/>
      <c r="Z36" s="185"/>
      <c r="AA36" s="170" t="str">
        <f>IF(AA35="","",VLOOKUP(AA35,'シフト記号表（従来型・ユニット型共通）'!$C$6:$L$47,10,FALSE))</f>
        <v/>
      </c>
      <c r="AB36" s="171" t="str">
        <f>IF(AB35="","",VLOOKUP(AB35,'シフト記号表（従来型・ユニット型共通）'!$C$6:$L$47,10,FALSE))</f>
        <v/>
      </c>
      <c r="AC36" s="171" t="str">
        <f>IF(AC35="","",VLOOKUP(AC35,'シフト記号表（従来型・ユニット型共通）'!$C$6:$L$47,10,FALSE))</f>
        <v/>
      </c>
      <c r="AD36" s="171" t="str">
        <f>IF(AD35="","",VLOOKUP(AD35,'シフト記号表（従来型・ユニット型共通）'!$C$6:$L$47,10,FALSE))</f>
        <v/>
      </c>
      <c r="AE36" s="171" t="str">
        <f>IF(AE35="","",VLOOKUP(AE35,'シフト記号表（従来型・ユニット型共通）'!$C$6:$L$47,10,FALSE))</f>
        <v/>
      </c>
      <c r="AF36" s="171" t="str">
        <f>IF(AF35="","",VLOOKUP(AF35,'シフト記号表（従来型・ユニット型共通）'!$C$6:$L$47,10,FALSE))</f>
        <v/>
      </c>
      <c r="AG36" s="172" t="str">
        <f>IF(AG35="","",VLOOKUP(AG35,'シフト記号表（従来型・ユニット型共通）'!$C$6:$L$47,10,FALSE))</f>
        <v/>
      </c>
      <c r="AH36" s="170" t="str">
        <f>IF(AH35="","",VLOOKUP(AH35,'シフト記号表（従来型・ユニット型共通）'!$C$6:$L$47,10,FALSE))</f>
        <v/>
      </c>
      <c r="AI36" s="171" t="str">
        <f>IF(AI35="","",VLOOKUP(AI35,'シフト記号表（従来型・ユニット型共通）'!$C$6:$L$47,10,FALSE))</f>
        <v/>
      </c>
      <c r="AJ36" s="171" t="str">
        <f>IF(AJ35="","",VLOOKUP(AJ35,'シフト記号表（従来型・ユニット型共通）'!$C$6:$L$47,10,FALSE))</f>
        <v/>
      </c>
      <c r="AK36" s="171" t="str">
        <f>IF(AK35="","",VLOOKUP(AK35,'シフト記号表（従来型・ユニット型共通）'!$C$6:$L$47,10,FALSE))</f>
        <v/>
      </c>
      <c r="AL36" s="171" t="str">
        <f>IF(AL35="","",VLOOKUP(AL35,'シフト記号表（従来型・ユニット型共通）'!$C$6:$L$47,10,FALSE))</f>
        <v/>
      </c>
      <c r="AM36" s="171" t="str">
        <f>IF(AM35="","",VLOOKUP(AM35,'シフト記号表（従来型・ユニット型共通）'!$C$6:$L$47,10,FALSE))</f>
        <v/>
      </c>
      <c r="AN36" s="172" t="str">
        <f>IF(AN35="","",VLOOKUP(AN35,'シフト記号表（従来型・ユニット型共通）'!$C$6:$L$47,10,FALSE))</f>
        <v/>
      </c>
      <c r="AO36" s="170" t="str">
        <f>IF(AO35="","",VLOOKUP(AO35,'シフト記号表（従来型・ユニット型共通）'!$C$6:$L$47,10,FALSE))</f>
        <v/>
      </c>
      <c r="AP36" s="171" t="str">
        <f>IF(AP35="","",VLOOKUP(AP35,'シフト記号表（従来型・ユニット型共通）'!$C$6:$L$47,10,FALSE))</f>
        <v/>
      </c>
      <c r="AQ36" s="171" t="str">
        <f>IF(AQ35="","",VLOOKUP(AQ35,'シフト記号表（従来型・ユニット型共通）'!$C$6:$L$47,10,FALSE))</f>
        <v/>
      </c>
      <c r="AR36" s="171" t="str">
        <f>IF(AR35="","",VLOOKUP(AR35,'シフト記号表（従来型・ユニット型共通）'!$C$6:$L$47,10,FALSE))</f>
        <v/>
      </c>
      <c r="AS36" s="171" t="str">
        <f>IF(AS35="","",VLOOKUP(AS35,'シフト記号表（従来型・ユニット型共通）'!$C$6:$L$47,10,FALSE))</f>
        <v/>
      </c>
      <c r="AT36" s="171" t="str">
        <f>IF(AT35="","",VLOOKUP(AT35,'シフト記号表（従来型・ユニット型共通）'!$C$6:$L$47,10,FALSE))</f>
        <v/>
      </c>
      <c r="AU36" s="172" t="str">
        <f>IF(AU35="","",VLOOKUP(AU35,'シフト記号表（従来型・ユニット型共通）'!$C$6:$L$47,10,FALSE))</f>
        <v/>
      </c>
      <c r="AV36" s="170" t="str">
        <f>IF(AV35="","",VLOOKUP(AV35,'シフト記号表（従来型・ユニット型共通）'!$C$6:$L$47,10,FALSE))</f>
        <v/>
      </c>
      <c r="AW36" s="171" t="str">
        <f>IF(AW35="","",VLOOKUP(AW35,'シフト記号表（従来型・ユニット型共通）'!$C$6:$L$47,10,FALSE))</f>
        <v/>
      </c>
      <c r="AX36" s="171" t="str">
        <f>IF(AX35="","",VLOOKUP(AX35,'シフト記号表（従来型・ユニット型共通）'!$C$6:$L$47,10,FALSE))</f>
        <v/>
      </c>
      <c r="AY36" s="171" t="str">
        <f>IF(AY35="","",VLOOKUP(AY35,'シフト記号表（従来型・ユニット型共通）'!$C$6:$L$47,10,FALSE))</f>
        <v/>
      </c>
      <c r="AZ36" s="171" t="str">
        <f>IF(AZ35="","",VLOOKUP(AZ35,'シフト記号表（従来型・ユニット型共通）'!$C$6:$L$47,10,FALSE))</f>
        <v/>
      </c>
      <c r="BA36" s="171" t="str">
        <f>IF(BA35="","",VLOOKUP(BA35,'シフト記号表（従来型・ユニット型共通）'!$C$6:$L$47,10,FALSE))</f>
        <v/>
      </c>
      <c r="BB36" s="172" t="str">
        <f>IF(BB35="","",VLOOKUP(BB35,'シフト記号表（従来型・ユニット型共通）'!$C$6:$L$47,10,FALSE))</f>
        <v/>
      </c>
      <c r="BC36" s="170" t="str">
        <f>IF(BC35="","",VLOOKUP(BC35,'シフト記号表（従来型・ユニット型共通）'!$C$6:$L$47,10,FALSE))</f>
        <v/>
      </c>
      <c r="BD36" s="171" t="str">
        <f>IF(BD35="","",VLOOKUP(BD35,'シフト記号表（従来型・ユニット型共通）'!$C$6:$L$47,10,FALSE))</f>
        <v/>
      </c>
      <c r="BE36" s="171" t="str">
        <f>IF(BE35="","",VLOOKUP(BE35,'シフト記号表（従来型・ユニット型共通）'!$C$6:$L$47,10,FALSE))</f>
        <v/>
      </c>
      <c r="BF36" s="975">
        <f>IF($BI$3="４週",SUM(AA36:BB36),IF($BI$3="暦月",SUM(AA36:BE36),""))</f>
        <v>0</v>
      </c>
      <c r="BG36" s="976"/>
      <c r="BH36" s="977">
        <f>IF($BI$3="４週",BF36/4,IF($BI$3="暦月",(BF36/($BI$8/7)),""))</f>
        <v>0</v>
      </c>
      <c r="BI36" s="976"/>
      <c r="BJ36" s="972"/>
      <c r="BK36" s="973"/>
      <c r="BL36" s="973"/>
      <c r="BM36" s="973"/>
      <c r="BN36" s="974"/>
    </row>
    <row r="37" spans="2:66" ht="20.25" customHeight="1">
      <c r="B37" s="978">
        <f>B35+1</f>
        <v>11</v>
      </c>
      <c r="C37" s="1036"/>
      <c r="D37" s="1038"/>
      <c r="E37" s="915"/>
      <c r="F37" s="1039"/>
      <c r="G37" s="980"/>
      <c r="H37" s="981"/>
      <c r="I37" s="160"/>
      <c r="J37" s="161"/>
      <c r="K37" s="160"/>
      <c r="L37" s="161"/>
      <c r="M37" s="984"/>
      <c r="N37" s="985"/>
      <c r="O37" s="988"/>
      <c r="P37" s="989"/>
      <c r="Q37" s="989"/>
      <c r="R37" s="981"/>
      <c r="S37" s="962"/>
      <c r="T37" s="963"/>
      <c r="U37" s="963"/>
      <c r="V37" s="963"/>
      <c r="W37" s="964"/>
      <c r="X37" s="183"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965"/>
      <c r="BG37" s="966"/>
      <c r="BH37" s="967"/>
      <c r="BI37" s="968"/>
      <c r="BJ37" s="969"/>
      <c r="BK37" s="970"/>
      <c r="BL37" s="970"/>
      <c r="BM37" s="970"/>
      <c r="BN37" s="971"/>
    </row>
    <row r="38" spans="2:66" ht="20.25" customHeight="1">
      <c r="B38" s="979"/>
      <c r="C38" s="1037"/>
      <c r="D38" s="1040"/>
      <c r="E38" s="915"/>
      <c r="F38" s="1039"/>
      <c r="G38" s="982"/>
      <c r="H38" s="983"/>
      <c r="I38" s="160"/>
      <c r="J38" s="161">
        <f>G37</f>
        <v>0</v>
      </c>
      <c r="K38" s="160"/>
      <c r="L38" s="161">
        <f>M37</f>
        <v>0</v>
      </c>
      <c r="M38" s="986"/>
      <c r="N38" s="987"/>
      <c r="O38" s="990"/>
      <c r="P38" s="991"/>
      <c r="Q38" s="991"/>
      <c r="R38" s="983"/>
      <c r="S38" s="962"/>
      <c r="T38" s="963"/>
      <c r="U38" s="963"/>
      <c r="V38" s="963"/>
      <c r="W38" s="964"/>
      <c r="X38" s="184" t="s">
        <v>254</v>
      </c>
      <c r="Y38" s="120"/>
      <c r="Z38" s="185"/>
      <c r="AA38" s="170" t="str">
        <f>IF(AA37="","",VLOOKUP(AA37,'シフト記号表（従来型・ユニット型共通）'!$C$6:$L$47,10,FALSE))</f>
        <v/>
      </c>
      <c r="AB38" s="171" t="str">
        <f>IF(AB37="","",VLOOKUP(AB37,'シフト記号表（従来型・ユニット型共通）'!$C$6:$L$47,10,FALSE))</f>
        <v/>
      </c>
      <c r="AC38" s="171" t="str">
        <f>IF(AC37="","",VLOOKUP(AC37,'シフト記号表（従来型・ユニット型共通）'!$C$6:$L$47,10,FALSE))</f>
        <v/>
      </c>
      <c r="AD38" s="171" t="str">
        <f>IF(AD37="","",VLOOKUP(AD37,'シフト記号表（従来型・ユニット型共通）'!$C$6:$L$47,10,FALSE))</f>
        <v/>
      </c>
      <c r="AE38" s="171" t="str">
        <f>IF(AE37="","",VLOOKUP(AE37,'シフト記号表（従来型・ユニット型共通）'!$C$6:$L$47,10,FALSE))</f>
        <v/>
      </c>
      <c r="AF38" s="171" t="str">
        <f>IF(AF37="","",VLOOKUP(AF37,'シフト記号表（従来型・ユニット型共通）'!$C$6:$L$47,10,FALSE))</f>
        <v/>
      </c>
      <c r="AG38" s="172" t="str">
        <f>IF(AG37="","",VLOOKUP(AG37,'シフト記号表（従来型・ユニット型共通）'!$C$6:$L$47,10,FALSE))</f>
        <v/>
      </c>
      <c r="AH38" s="170" t="str">
        <f>IF(AH37="","",VLOOKUP(AH37,'シフト記号表（従来型・ユニット型共通）'!$C$6:$L$47,10,FALSE))</f>
        <v/>
      </c>
      <c r="AI38" s="171" t="str">
        <f>IF(AI37="","",VLOOKUP(AI37,'シフト記号表（従来型・ユニット型共通）'!$C$6:$L$47,10,FALSE))</f>
        <v/>
      </c>
      <c r="AJ38" s="171" t="str">
        <f>IF(AJ37="","",VLOOKUP(AJ37,'シフト記号表（従来型・ユニット型共通）'!$C$6:$L$47,10,FALSE))</f>
        <v/>
      </c>
      <c r="AK38" s="171" t="str">
        <f>IF(AK37="","",VLOOKUP(AK37,'シフト記号表（従来型・ユニット型共通）'!$C$6:$L$47,10,FALSE))</f>
        <v/>
      </c>
      <c r="AL38" s="171" t="str">
        <f>IF(AL37="","",VLOOKUP(AL37,'シフト記号表（従来型・ユニット型共通）'!$C$6:$L$47,10,FALSE))</f>
        <v/>
      </c>
      <c r="AM38" s="171" t="str">
        <f>IF(AM37="","",VLOOKUP(AM37,'シフト記号表（従来型・ユニット型共通）'!$C$6:$L$47,10,FALSE))</f>
        <v/>
      </c>
      <c r="AN38" s="172" t="str">
        <f>IF(AN37="","",VLOOKUP(AN37,'シフト記号表（従来型・ユニット型共通）'!$C$6:$L$47,10,FALSE))</f>
        <v/>
      </c>
      <c r="AO38" s="170" t="str">
        <f>IF(AO37="","",VLOOKUP(AO37,'シフト記号表（従来型・ユニット型共通）'!$C$6:$L$47,10,FALSE))</f>
        <v/>
      </c>
      <c r="AP38" s="171" t="str">
        <f>IF(AP37="","",VLOOKUP(AP37,'シフト記号表（従来型・ユニット型共通）'!$C$6:$L$47,10,FALSE))</f>
        <v/>
      </c>
      <c r="AQ38" s="171" t="str">
        <f>IF(AQ37="","",VLOOKUP(AQ37,'シフト記号表（従来型・ユニット型共通）'!$C$6:$L$47,10,FALSE))</f>
        <v/>
      </c>
      <c r="AR38" s="171" t="str">
        <f>IF(AR37="","",VLOOKUP(AR37,'シフト記号表（従来型・ユニット型共通）'!$C$6:$L$47,10,FALSE))</f>
        <v/>
      </c>
      <c r="AS38" s="171" t="str">
        <f>IF(AS37="","",VLOOKUP(AS37,'シフト記号表（従来型・ユニット型共通）'!$C$6:$L$47,10,FALSE))</f>
        <v/>
      </c>
      <c r="AT38" s="171" t="str">
        <f>IF(AT37="","",VLOOKUP(AT37,'シフト記号表（従来型・ユニット型共通）'!$C$6:$L$47,10,FALSE))</f>
        <v/>
      </c>
      <c r="AU38" s="172" t="str">
        <f>IF(AU37="","",VLOOKUP(AU37,'シフト記号表（従来型・ユニット型共通）'!$C$6:$L$47,10,FALSE))</f>
        <v/>
      </c>
      <c r="AV38" s="170" t="str">
        <f>IF(AV37="","",VLOOKUP(AV37,'シフト記号表（従来型・ユニット型共通）'!$C$6:$L$47,10,FALSE))</f>
        <v/>
      </c>
      <c r="AW38" s="171" t="str">
        <f>IF(AW37="","",VLOOKUP(AW37,'シフト記号表（従来型・ユニット型共通）'!$C$6:$L$47,10,FALSE))</f>
        <v/>
      </c>
      <c r="AX38" s="171" t="str">
        <f>IF(AX37="","",VLOOKUP(AX37,'シフト記号表（従来型・ユニット型共通）'!$C$6:$L$47,10,FALSE))</f>
        <v/>
      </c>
      <c r="AY38" s="171" t="str">
        <f>IF(AY37="","",VLOOKUP(AY37,'シフト記号表（従来型・ユニット型共通）'!$C$6:$L$47,10,FALSE))</f>
        <v/>
      </c>
      <c r="AZ38" s="171" t="str">
        <f>IF(AZ37="","",VLOOKUP(AZ37,'シフト記号表（従来型・ユニット型共通）'!$C$6:$L$47,10,FALSE))</f>
        <v/>
      </c>
      <c r="BA38" s="171" t="str">
        <f>IF(BA37="","",VLOOKUP(BA37,'シフト記号表（従来型・ユニット型共通）'!$C$6:$L$47,10,FALSE))</f>
        <v/>
      </c>
      <c r="BB38" s="172" t="str">
        <f>IF(BB37="","",VLOOKUP(BB37,'シフト記号表（従来型・ユニット型共通）'!$C$6:$L$47,10,FALSE))</f>
        <v/>
      </c>
      <c r="BC38" s="170" t="str">
        <f>IF(BC37="","",VLOOKUP(BC37,'シフト記号表（従来型・ユニット型共通）'!$C$6:$L$47,10,FALSE))</f>
        <v/>
      </c>
      <c r="BD38" s="171" t="str">
        <f>IF(BD37="","",VLOOKUP(BD37,'シフト記号表（従来型・ユニット型共通）'!$C$6:$L$47,10,FALSE))</f>
        <v/>
      </c>
      <c r="BE38" s="171" t="str">
        <f>IF(BE37="","",VLOOKUP(BE37,'シフト記号表（従来型・ユニット型共通）'!$C$6:$L$47,10,FALSE))</f>
        <v/>
      </c>
      <c r="BF38" s="975">
        <f>IF($BI$3="４週",SUM(AA38:BB38),IF($BI$3="暦月",SUM(AA38:BE38),""))</f>
        <v>0</v>
      </c>
      <c r="BG38" s="976"/>
      <c r="BH38" s="977">
        <f>IF($BI$3="４週",BF38/4,IF($BI$3="暦月",(BF38/($BI$8/7)),""))</f>
        <v>0</v>
      </c>
      <c r="BI38" s="976"/>
      <c r="BJ38" s="972"/>
      <c r="BK38" s="973"/>
      <c r="BL38" s="973"/>
      <c r="BM38" s="973"/>
      <c r="BN38" s="974"/>
    </row>
    <row r="39" spans="2:66" ht="20.25" customHeight="1">
      <c r="B39" s="978">
        <f>B37+1</f>
        <v>12</v>
      </c>
      <c r="C39" s="1036"/>
      <c r="D39" s="1038"/>
      <c r="E39" s="915"/>
      <c r="F39" s="1039"/>
      <c r="G39" s="980"/>
      <c r="H39" s="981"/>
      <c r="I39" s="160"/>
      <c r="J39" s="161"/>
      <c r="K39" s="160"/>
      <c r="L39" s="161"/>
      <c r="M39" s="984"/>
      <c r="N39" s="985"/>
      <c r="O39" s="988"/>
      <c r="P39" s="989"/>
      <c r="Q39" s="989"/>
      <c r="R39" s="981"/>
      <c r="S39" s="962"/>
      <c r="T39" s="963"/>
      <c r="U39" s="963"/>
      <c r="V39" s="963"/>
      <c r="W39" s="964"/>
      <c r="X39" s="183"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965"/>
      <c r="BG39" s="966"/>
      <c r="BH39" s="967"/>
      <c r="BI39" s="968"/>
      <c r="BJ39" s="969"/>
      <c r="BK39" s="970"/>
      <c r="BL39" s="970"/>
      <c r="BM39" s="970"/>
      <c r="BN39" s="971"/>
    </row>
    <row r="40" spans="2:66" ht="20.25" customHeight="1">
      <c r="B40" s="979"/>
      <c r="C40" s="1037"/>
      <c r="D40" s="1040"/>
      <c r="E40" s="915"/>
      <c r="F40" s="1039"/>
      <c r="G40" s="982"/>
      <c r="H40" s="983"/>
      <c r="I40" s="160"/>
      <c r="J40" s="161">
        <f>G39</f>
        <v>0</v>
      </c>
      <c r="K40" s="160"/>
      <c r="L40" s="161">
        <f>M39</f>
        <v>0</v>
      </c>
      <c r="M40" s="986"/>
      <c r="N40" s="987"/>
      <c r="O40" s="990"/>
      <c r="P40" s="991"/>
      <c r="Q40" s="991"/>
      <c r="R40" s="983"/>
      <c r="S40" s="962"/>
      <c r="T40" s="963"/>
      <c r="U40" s="963"/>
      <c r="V40" s="963"/>
      <c r="W40" s="964"/>
      <c r="X40" s="184" t="s">
        <v>254</v>
      </c>
      <c r="Y40" s="120"/>
      <c r="Z40" s="185"/>
      <c r="AA40" s="170" t="str">
        <f>IF(AA39="","",VLOOKUP(AA39,'シフト記号表（従来型・ユニット型共通）'!$C$6:$L$47,10,FALSE))</f>
        <v/>
      </c>
      <c r="AB40" s="171" t="str">
        <f>IF(AB39="","",VLOOKUP(AB39,'シフト記号表（従来型・ユニット型共通）'!$C$6:$L$47,10,FALSE))</f>
        <v/>
      </c>
      <c r="AC40" s="171" t="str">
        <f>IF(AC39="","",VLOOKUP(AC39,'シフト記号表（従来型・ユニット型共通）'!$C$6:$L$47,10,FALSE))</f>
        <v/>
      </c>
      <c r="AD40" s="171" t="str">
        <f>IF(AD39="","",VLOOKUP(AD39,'シフト記号表（従来型・ユニット型共通）'!$C$6:$L$47,10,FALSE))</f>
        <v/>
      </c>
      <c r="AE40" s="171" t="str">
        <f>IF(AE39="","",VLOOKUP(AE39,'シフト記号表（従来型・ユニット型共通）'!$C$6:$L$47,10,FALSE))</f>
        <v/>
      </c>
      <c r="AF40" s="171" t="str">
        <f>IF(AF39="","",VLOOKUP(AF39,'シフト記号表（従来型・ユニット型共通）'!$C$6:$L$47,10,FALSE))</f>
        <v/>
      </c>
      <c r="AG40" s="172" t="str">
        <f>IF(AG39="","",VLOOKUP(AG39,'シフト記号表（従来型・ユニット型共通）'!$C$6:$L$47,10,FALSE))</f>
        <v/>
      </c>
      <c r="AH40" s="170" t="str">
        <f>IF(AH39="","",VLOOKUP(AH39,'シフト記号表（従来型・ユニット型共通）'!$C$6:$L$47,10,FALSE))</f>
        <v/>
      </c>
      <c r="AI40" s="171" t="str">
        <f>IF(AI39="","",VLOOKUP(AI39,'シフト記号表（従来型・ユニット型共通）'!$C$6:$L$47,10,FALSE))</f>
        <v/>
      </c>
      <c r="AJ40" s="171" t="str">
        <f>IF(AJ39="","",VLOOKUP(AJ39,'シフト記号表（従来型・ユニット型共通）'!$C$6:$L$47,10,FALSE))</f>
        <v/>
      </c>
      <c r="AK40" s="171" t="str">
        <f>IF(AK39="","",VLOOKUP(AK39,'シフト記号表（従来型・ユニット型共通）'!$C$6:$L$47,10,FALSE))</f>
        <v/>
      </c>
      <c r="AL40" s="171" t="str">
        <f>IF(AL39="","",VLOOKUP(AL39,'シフト記号表（従来型・ユニット型共通）'!$C$6:$L$47,10,FALSE))</f>
        <v/>
      </c>
      <c r="AM40" s="171" t="str">
        <f>IF(AM39="","",VLOOKUP(AM39,'シフト記号表（従来型・ユニット型共通）'!$C$6:$L$47,10,FALSE))</f>
        <v/>
      </c>
      <c r="AN40" s="172" t="str">
        <f>IF(AN39="","",VLOOKUP(AN39,'シフト記号表（従来型・ユニット型共通）'!$C$6:$L$47,10,FALSE))</f>
        <v/>
      </c>
      <c r="AO40" s="170" t="str">
        <f>IF(AO39="","",VLOOKUP(AO39,'シフト記号表（従来型・ユニット型共通）'!$C$6:$L$47,10,FALSE))</f>
        <v/>
      </c>
      <c r="AP40" s="171" t="str">
        <f>IF(AP39="","",VLOOKUP(AP39,'シフト記号表（従来型・ユニット型共通）'!$C$6:$L$47,10,FALSE))</f>
        <v/>
      </c>
      <c r="AQ40" s="171" t="str">
        <f>IF(AQ39="","",VLOOKUP(AQ39,'シフト記号表（従来型・ユニット型共通）'!$C$6:$L$47,10,FALSE))</f>
        <v/>
      </c>
      <c r="AR40" s="171" t="str">
        <f>IF(AR39="","",VLOOKUP(AR39,'シフト記号表（従来型・ユニット型共通）'!$C$6:$L$47,10,FALSE))</f>
        <v/>
      </c>
      <c r="AS40" s="171" t="str">
        <f>IF(AS39="","",VLOOKUP(AS39,'シフト記号表（従来型・ユニット型共通）'!$C$6:$L$47,10,FALSE))</f>
        <v/>
      </c>
      <c r="AT40" s="171" t="str">
        <f>IF(AT39="","",VLOOKUP(AT39,'シフト記号表（従来型・ユニット型共通）'!$C$6:$L$47,10,FALSE))</f>
        <v/>
      </c>
      <c r="AU40" s="172" t="str">
        <f>IF(AU39="","",VLOOKUP(AU39,'シフト記号表（従来型・ユニット型共通）'!$C$6:$L$47,10,FALSE))</f>
        <v/>
      </c>
      <c r="AV40" s="170" t="str">
        <f>IF(AV39="","",VLOOKUP(AV39,'シフト記号表（従来型・ユニット型共通）'!$C$6:$L$47,10,FALSE))</f>
        <v/>
      </c>
      <c r="AW40" s="171" t="str">
        <f>IF(AW39="","",VLOOKUP(AW39,'シフト記号表（従来型・ユニット型共通）'!$C$6:$L$47,10,FALSE))</f>
        <v/>
      </c>
      <c r="AX40" s="171" t="str">
        <f>IF(AX39="","",VLOOKUP(AX39,'シフト記号表（従来型・ユニット型共通）'!$C$6:$L$47,10,FALSE))</f>
        <v/>
      </c>
      <c r="AY40" s="171" t="str">
        <f>IF(AY39="","",VLOOKUP(AY39,'シフト記号表（従来型・ユニット型共通）'!$C$6:$L$47,10,FALSE))</f>
        <v/>
      </c>
      <c r="AZ40" s="171" t="str">
        <f>IF(AZ39="","",VLOOKUP(AZ39,'シフト記号表（従来型・ユニット型共通）'!$C$6:$L$47,10,FALSE))</f>
        <v/>
      </c>
      <c r="BA40" s="171" t="str">
        <f>IF(BA39="","",VLOOKUP(BA39,'シフト記号表（従来型・ユニット型共通）'!$C$6:$L$47,10,FALSE))</f>
        <v/>
      </c>
      <c r="BB40" s="172" t="str">
        <f>IF(BB39="","",VLOOKUP(BB39,'シフト記号表（従来型・ユニット型共通）'!$C$6:$L$47,10,FALSE))</f>
        <v/>
      </c>
      <c r="BC40" s="170" t="str">
        <f>IF(BC39="","",VLOOKUP(BC39,'シフト記号表（従来型・ユニット型共通）'!$C$6:$L$47,10,FALSE))</f>
        <v/>
      </c>
      <c r="BD40" s="171" t="str">
        <f>IF(BD39="","",VLOOKUP(BD39,'シフト記号表（従来型・ユニット型共通）'!$C$6:$L$47,10,FALSE))</f>
        <v/>
      </c>
      <c r="BE40" s="171" t="str">
        <f>IF(BE39="","",VLOOKUP(BE39,'シフト記号表（従来型・ユニット型共通）'!$C$6:$L$47,10,FALSE))</f>
        <v/>
      </c>
      <c r="BF40" s="975">
        <f>IF($BI$3="４週",SUM(AA40:BB40),IF($BI$3="暦月",SUM(AA40:BE40),""))</f>
        <v>0</v>
      </c>
      <c r="BG40" s="976"/>
      <c r="BH40" s="977">
        <f>IF($BI$3="４週",BF40/4,IF($BI$3="暦月",(BF40/($BI$8/7)),""))</f>
        <v>0</v>
      </c>
      <c r="BI40" s="976"/>
      <c r="BJ40" s="972"/>
      <c r="BK40" s="973"/>
      <c r="BL40" s="973"/>
      <c r="BM40" s="973"/>
      <c r="BN40" s="974"/>
    </row>
    <row r="41" spans="2:66" ht="20.25" customHeight="1">
      <c r="B41" s="978">
        <f>B39+1</f>
        <v>13</v>
      </c>
      <c r="C41" s="1036"/>
      <c r="D41" s="1038"/>
      <c r="E41" s="915"/>
      <c r="F41" s="1039"/>
      <c r="G41" s="980"/>
      <c r="H41" s="981"/>
      <c r="I41" s="160"/>
      <c r="J41" s="161"/>
      <c r="K41" s="160"/>
      <c r="L41" s="161"/>
      <c r="M41" s="984"/>
      <c r="N41" s="985"/>
      <c r="O41" s="988"/>
      <c r="P41" s="989"/>
      <c r="Q41" s="989"/>
      <c r="R41" s="981"/>
      <c r="S41" s="962"/>
      <c r="T41" s="963"/>
      <c r="U41" s="963"/>
      <c r="V41" s="963"/>
      <c r="W41" s="964"/>
      <c r="X41" s="183"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965"/>
      <c r="BG41" s="966"/>
      <c r="BH41" s="967"/>
      <c r="BI41" s="968"/>
      <c r="BJ41" s="969"/>
      <c r="BK41" s="970"/>
      <c r="BL41" s="970"/>
      <c r="BM41" s="970"/>
      <c r="BN41" s="971"/>
    </row>
    <row r="42" spans="2:66" ht="20.25" customHeight="1">
      <c r="B42" s="979"/>
      <c r="C42" s="1037"/>
      <c r="D42" s="1040"/>
      <c r="E42" s="915"/>
      <c r="F42" s="1039"/>
      <c r="G42" s="982"/>
      <c r="H42" s="983"/>
      <c r="I42" s="160"/>
      <c r="J42" s="161">
        <f>G41</f>
        <v>0</v>
      </c>
      <c r="K42" s="160"/>
      <c r="L42" s="161">
        <f>M41</f>
        <v>0</v>
      </c>
      <c r="M42" s="986"/>
      <c r="N42" s="987"/>
      <c r="O42" s="990"/>
      <c r="P42" s="991"/>
      <c r="Q42" s="991"/>
      <c r="R42" s="983"/>
      <c r="S42" s="962"/>
      <c r="T42" s="963"/>
      <c r="U42" s="963"/>
      <c r="V42" s="963"/>
      <c r="W42" s="964"/>
      <c r="X42" s="184" t="s">
        <v>254</v>
      </c>
      <c r="Y42" s="120"/>
      <c r="Z42" s="185"/>
      <c r="AA42" s="170" t="str">
        <f>IF(AA41="","",VLOOKUP(AA41,'シフト記号表（従来型・ユニット型共通）'!$C$6:$L$47,10,FALSE))</f>
        <v/>
      </c>
      <c r="AB42" s="171" t="str">
        <f>IF(AB41="","",VLOOKUP(AB41,'シフト記号表（従来型・ユニット型共通）'!$C$6:$L$47,10,FALSE))</f>
        <v/>
      </c>
      <c r="AC42" s="171" t="str">
        <f>IF(AC41="","",VLOOKUP(AC41,'シフト記号表（従来型・ユニット型共通）'!$C$6:$L$47,10,FALSE))</f>
        <v/>
      </c>
      <c r="AD42" s="171" t="str">
        <f>IF(AD41="","",VLOOKUP(AD41,'シフト記号表（従来型・ユニット型共通）'!$C$6:$L$47,10,FALSE))</f>
        <v/>
      </c>
      <c r="AE42" s="171" t="str">
        <f>IF(AE41="","",VLOOKUP(AE41,'シフト記号表（従来型・ユニット型共通）'!$C$6:$L$47,10,FALSE))</f>
        <v/>
      </c>
      <c r="AF42" s="171" t="str">
        <f>IF(AF41="","",VLOOKUP(AF41,'シフト記号表（従来型・ユニット型共通）'!$C$6:$L$47,10,FALSE))</f>
        <v/>
      </c>
      <c r="AG42" s="172" t="str">
        <f>IF(AG41="","",VLOOKUP(AG41,'シフト記号表（従来型・ユニット型共通）'!$C$6:$L$47,10,FALSE))</f>
        <v/>
      </c>
      <c r="AH42" s="170" t="str">
        <f>IF(AH41="","",VLOOKUP(AH41,'シフト記号表（従来型・ユニット型共通）'!$C$6:$L$47,10,FALSE))</f>
        <v/>
      </c>
      <c r="AI42" s="171" t="str">
        <f>IF(AI41="","",VLOOKUP(AI41,'シフト記号表（従来型・ユニット型共通）'!$C$6:$L$47,10,FALSE))</f>
        <v/>
      </c>
      <c r="AJ42" s="171" t="str">
        <f>IF(AJ41="","",VLOOKUP(AJ41,'シフト記号表（従来型・ユニット型共通）'!$C$6:$L$47,10,FALSE))</f>
        <v/>
      </c>
      <c r="AK42" s="171" t="str">
        <f>IF(AK41="","",VLOOKUP(AK41,'シフト記号表（従来型・ユニット型共通）'!$C$6:$L$47,10,FALSE))</f>
        <v/>
      </c>
      <c r="AL42" s="171" t="str">
        <f>IF(AL41="","",VLOOKUP(AL41,'シフト記号表（従来型・ユニット型共通）'!$C$6:$L$47,10,FALSE))</f>
        <v/>
      </c>
      <c r="AM42" s="171" t="str">
        <f>IF(AM41="","",VLOOKUP(AM41,'シフト記号表（従来型・ユニット型共通）'!$C$6:$L$47,10,FALSE))</f>
        <v/>
      </c>
      <c r="AN42" s="172" t="str">
        <f>IF(AN41="","",VLOOKUP(AN41,'シフト記号表（従来型・ユニット型共通）'!$C$6:$L$47,10,FALSE))</f>
        <v/>
      </c>
      <c r="AO42" s="170" t="str">
        <f>IF(AO41="","",VLOOKUP(AO41,'シフト記号表（従来型・ユニット型共通）'!$C$6:$L$47,10,FALSE))</f>
        <v/>
      </c>
      <c r="AP42" s="171" t="str">
        <f>IF(AP41="","",VLOOKUP(AP41,'シフト記号表（従来型・ユニット型共通）'!$C$6:$L$47,10,FALSE))</f>
        <v/>
      </c>
      <c r="AQ42" s="171" t="str">
        <f>IF(AQ41="","",VLOOKUP(AQ41,'シフト記号表（従来型・ユニット型共通）'!$C$6:$L$47,10,FALSE))</f>
        <v/>
      </c>
      <c r="AR42" s="171" t="str">
        <f>IF(AR41="","",VLOOKUP(AR41,'シフト記号表（従来型・ユニット型共通）'!$C$6:$L$47,10,FALSE))</f>
        <v/>
      </c>
      <c r="AS42" s="171" t="str">
        <f>IF(AS41="","",VLOOKUP(AS41,'シフト記号表（従来型・ユニット型共通）'!$C$6:$L$47,10,FALSE))</f>
        <v/>
      </c>
      <c r="AT42" s="171" t="str">
        <f>IF(AT41="","",VLOOKUP(AT41,'シフト記号表（従来型・ユニット型共通）'!$C$6:$L$47,10,FALSE))</f>
        <v/>
      </c>
      <c r="AU42" s="172" t="str">
        <f>IF(AU41="","",VLOOKUP(AU41,'シフト記号表（従来型・ユニット型共通）'!$C$6:$L$47,10,FALSE))</f>
        <v/>
      </c>
      <c r="AV42" s="170" t="str">
        <f>IF(AV41="","",VLOOKUP(AV41,'シフト記号表（従来型・ユニット型共通）'!$C$6:$L$47,10,FALSE))</f>
        <v/>
      </c>
      <c r="AW42" s="171" t="str">
        <f>IF(AW41="","",VLOOKUP(AW41,'シフト記号表（従来型・ユニット型共通）'!$C$6:$L$47,10,FALSE))</f>
        <v/>
      </c>
      <c r="AX42" s="171" t="str">
        <f>IF(AX41="","",VLOOKUP(AX41,'シフト記号表（従来型・ユニット型共通）'!$C$6:$L$47,10,FALSE))</f>
        <v/>
      </c>
      <c r="AY42" s="171" t="str">
        <f>IF(AY41="","",VLOOKUP(AY41,'シフト記号表（従来型・ユニット型共通）'!$C$6:$L$47,10,FALSE))</f>
        <v/>
      </c>
      <c r="AZ42" s="171" t="str">
        <f>IF(AZ41="","",VLOOKUP(AZ41,'シフト記号表（従来型・ユニット型共通）'!$C$6:$L$47,10,FALSE))</f>
        <v/>
      </c>
      <c r="BA42" s="171" t="str">
        <f>IF(BA41="","",VLOOKUP(BA41,'シフト記号表（従来型・ユニット型共通）'!$C$6:$L$47,10,FALSE))</f>
        <v/>
      </c>
      <c r="BB42" s="172" t="str">
        <f>IF(BB41="","",VLOOKUP(BB41,'シフト記号表（従来型・ユニット型共通）'!$C$6:$L$47,10,FALSE))</f>
        <v/>
      </c>
      <c r="BC42" s="170" t="str">
        <f>IF(BC41="","",VLOOKUP(BC41,'シフト記号表（従来型・ユニット型共通）'!$C$6:$L$47,10,FALSE))</f>
        <v/>
      </c>
      <c r="BD42" s="171" t="str">
        <f>IF(BD41="","",VLOOKUP(BD41,'シフト記号表（従来型・ユニット型共通）'!$C$6:$L$47,10,FALSE))</f>
        <v/>
      </c>
      <c r="BE42" s="171" t="str">
        <f>IF(BE41="","",VLOOKUP(BE41,'シフト記号表（従来型・ユニット型共通）'!$C$6:$L$47,10,FALSE))</f>
        <v/>
      </c>
      <c r="BF42" s="975">
        <f>IF($BI$3="４週",SUM(AA42:BB42),IF($BI$3="暦月",SUM(AA42:BE42),""))</f>
        <v>0</v>
      </c>
      <c r="BG42" s="976"/>
      <c r="BH42" s="977">
        <f>IF($BI$3="４週",BF42/4,IF($BI$3="暦月",(BF42/($BI$8/7)),""))</f>
        <v>0</v>
      </c>
      <c r="BI42" s="976"/>
      <c r="BJ42" s="972"/>
      <c r="BK42" s="973"/>
      <c r="BL42" s="973"/>
      <c r="BM42" s="973"/>
      <c r="BN42" s="974"/>
    </row>
    <row r="43" spans="2:66" ht="20.25" customHeight="1">
      <c r="B43" s="978">
        <f>B41+1</f>
        <v>14</v>
      </c>
      <c r="C43" s="1036"/>
      <c r="D43" s="1038"/>
      <c r="E43" s="915"/>
      <c r="F43" s="1039"/>
      <c r="G43" s="980"/>
      <c r="H43" s="981"/>
      <c r="I43" s="160"/>
      <c r="J43" s="161"/>
      <c r="K43" s="160"/>
      <c r="L43" s="161"/>
      <c r="M43" s="984"/>
      <c r="N43" s="985"/>
      <c r="O43" s="988"/>
      <c r="P43" s="989"/>
      <c r="Q43" s="989"/>
      <c r="R43" s="981"/>
      <c r="S43" s="962"/>
      <c r="T43" s="963"/>
      <c r="U43" s="963"/>
      <c r="V43" s="963"/>
      <c r="W43" s="964"/>
      <c r="X43" s="183"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965"/>
      <c r="BG43" s="966"/>
      <c r="BH43" s="967"/>
      <c r="BI43" s="968"/>
      <c r="BJ43" s="969"/>
      <c r="BK43" s="970"/>
      <c r="BL43" s="970"/>
      <c r="BM43" s="970"/>
      <c r="BN43" s="971"/>
    </row>
    <row r="44" spans="2:66" ht="20.25" customHeight="1">
      <c r="B44" s="979"/>
      <c r="C44" s="1037"/>
      <c r="D44" s="1040"/>
      <c r="E44" s="915"/>
      <c r="F44" s="1039"/>
      <c r="G44" s="982"/>
      <c r="H44" s="983"/>
      <c r="I44" s="160"/>
      <c r="J44" s="161">
        <f>G43</f>
        <v>0</v>
      </c>
      <c r="K44" s="160"/>
      <c r="L44" s="161">
        <f>M43</f>
        <v>0</v>
      </c>
      <c r="M44" s="986"/>
      <c r="N44" s="987"/>
      <c r="O44" s="990"/>
      <c r="P44" s="991"/>
      <c r="Q44" s="991"/>
      <c r="R44" s="983"/>
      <c r="S44" s="962"/>
      <c r="T44" s="963"/>
      <c r="U44" s="963"/>
      <c r="V44" s="963"/>
      <c r="W44" s="964"/>
      <c r="X44" s="184" t="s">
        <v>254</v>
      </c>
      <c r="Y44" s="120"/>
      <c r="Z44" s="185"/>
      <c r="AA44" s="170" t="str">
        <f>IF(AA43="","",VLOOKUP(AA43,'シフト記号表（従来型・ユニット型共通）'!$C$6:$L$47,10,FALSE))</f>
        <v/>
      </c>
      <c r="AB44" s="171" t="str">
        <f>IF(AB43="","",VLOOKUP(AB43,'シフト記号表（従来型・ユニット型共通）'!$C$6:$L$47,10,FALSE))</f>
        <v/>
      </c>
      <c r="AC44" s="171" t="str">
        <f>IF(AC43="","",VLOOKUP(AC43,'シフト記号表（従来型・ユニット型共通）'!$C$6:$L$47,10,FALSE))</f>
        <v/>
      </c>
      <c r="AD44" s="171" t="str">
        <f>IF(AD43="","",VLOOKUP(AD43,'シフト記号表（従来型・ユニット型共通）'!$C$6:$L$47,10,FALSE))</f>
        <v/>
      </c>
      <c r="AE44" s="171" t="str">
        <f>IF(AE43="","",VLOOKUP(AE43,'シフト記号表（従来型・ユニット型共通）'!$C$6:$L$47,10,FALSE))</f>
        <v/>
      </c>
      <c r="AF44" s="171" t="str">
        <f>IF(AF43="","",VLOOKUP(AF43,'シフト記号表（従来型・ユニット型共通）'!$C$6:$L$47,10,FALSE))</f>
        <v/>
      </c>
      <c r="AG44" s="172" t="str">
        <f>IF(AG43="","",VLOOKUP(AG43,'シフト記号表（従来型・ユニット型共通）'!$C$6:$L$47,10,FALSE))</f>
        <v/>
      </c>
      <c r="AH44" s="170" t="str">
        <f>IF(AH43="","",VLOOKUP(AH43,'シフト記号表（従来型・ユニット型共通）'!$C$6:$L$47,10,FALSE))</f>
        <v/>
      </c>
      <c r="AI44" s="171" t="str">
        <f>IF(AI43="","",VLOOKUP(AI43,'シフト記号表（従来型・ユニット型共通）'!$C$6:$L$47,10,FALSE))</f>
        <v/>
      </c>
      <c r="AJ44" s="171" t="str">
        <f>IF(AJ43="","",VLOOKUP(AJ43,'シフト記号表（従来型・ユニット型共通）'!$C$6:$L$47,10,FALSE))</f>
        <v/>
      </c>
      <c r="AK44" s="171" t="str">
        <f>IF(AK43="","",VLOOKUP(AK43,'シフト記号表（従来型・ユニット型共通）'!$C$6:$L$47,10,FALSE))</f>
        <v/>
      </c>
      <c r="AL44" s="171" t="str">
        <f>IF(AL43="","",VLOOKUP(AL43,'シフト記号表（従来型・ユニット型共通）'!$C$6:$L$47,10,FALSE))</f>
        <v/>
      </c>
      <c r="AM44" s="171" t="str">
        <f>IF(AM43="","",VLOOKUP(AM43,'シフト記号表（従来型・ユニット型共通）'!$C$6:$L$47,10,FALSE))</f>
        <v/>
      </c>
      <c r="AN44" s="172" t="str">
        <f>IF(AN43="","",VLOOKUP(AN43,'シフト記号表（従来型・ユニット型共通）'!$C$6:$L$47,10,FALSE))</f>
        <v/>
      </c>
      <c r="AO44" s="170" t="str">
        <f>IF(AO43="","",VLOOKUP(AO43,'シフト記号表（従来型・ユニット型共通）'!$C$6:$L$47,10,FALSE))</f>
        <v/>
      </c>
      <c r="AP44" s="171" t="str">
        <f>IF(AP43="","",VLOOKUP(AP43,'シフト記号表（従来型・ユニット型共通）'!$C$6:$L$47,10,FALSE))</f>
        <v/>
      </c>
      <c r="AQ44" s="171" t="str">
        <f>IF(AQ43="","",VLOOKUP(AQ43,'シフト記号表（従来型・ユニット型共通）'!$C$6:$L$47,10,FALSE))</f>
        <v/>
      </c>
      <c r="AR44" s="171" t="str">
        <f>IF(AR43="","",VLOOKUP(AR43,'シフト記号表（従来型・ユニット型共通）'!$C$6:$L$47,10,FALSE))</f>
        <v/>
      </c>
      <c r="AS44" s="171" t="str">
        <f>IF(AS43="","",VLOOKUP(AS43,'シフト記号表（従来型・ユニット型共通）'!$C$6:$L$47,10,FALSE))</f>
        <v/>
      </c>
      <c r="AT44" s="171" t="str">
        <f>IF(AT43="","",VLOOKUP(AT43,'シフト記号表（従来型・ユニット型共通）'!$C$6:$L$47,10,FALSE))</f>
        <v/>
      </c>
      <c r="AU44" s="172" t="str">
        <f>IF(AU43="","",VLOOKUP(AU43,'シフト記号表（従来型・ユニット型共通）'!$C$6:$L$47,10,FALSE))</f>
        <v/>
      </c>
      <c r="AV44" s="170" t="str">
        <f>IF(AV43="","",VLOOKUP(AV43,'シフト記号表（従来型・ユニット型共通）'!$C$6:$L$47,10,FALSE))</f>
        <v/>
      </c>
      <c r="AW44" s="171" t="str">
        <f>IF(AW43="","",VLOOKUP(AW43,'シフト記号表（従来型・ユニット型共通）'!$C$6:$L$47,10,FALSE))</f>
        <v/>
      </c>
      <c r="AX44" s="171" t="str">
        <f>IF(AX43="","",VLOOKUP(AX43,'シフト記号表（従来型・ユニット型共通）'!$C$6:$L$47,10,FALSE))</f>
        <v/>
      </c>
      <c r="AY44" s="171" t="str">
        <f>IF(AY43="","",VLOOKUP(AY43,'シフト記号表（従来型・ユニット型共通）'!$C$6:$L$47,10,FALSE))</f>
        <v/>
      </c>
      <c r="AZ44" s="171" t="str">
        <f>IF(AZ43="","",VLOOKUP(AZ43,'シフト記号表（従来型・ユニット型共通）'!$C$6:$L$47,10,FALSE))</f>
        <v/>
      </c>
      <c r="BA44" s="171" t="str">
        <f>IF(BA43="","",VLOOKUP(BA43,'シフト記号表（従来型・ユニット型共通）'!$C$6:$L$47,10,FALSE))</f>
        <v/>
      </c>
      <c r="BB44" s="172" t="str">
        <f>IF(BB43="","",VLOOKUP(BB43,'シフト記号表（従来型・ユニット型共通）'!$C$6:$L$47,10,FALSE))</f>
        <v/>
      </c>
      <c r="BC44" s="170" t="str">
        <f>IF(BC43="","",VLOOKUP(BC43,'シフト記号表（従来型・ユニット型共通）'!$C$6:$L$47,10,FALSE))</f>
        <v/>
      </c>
      <c r="BD44" s="171" t="str">
        <f>IF(BD43="","",VLOOKUP(BD43,'シフト記号表（従来型・ユニット型共通）'!$C$6:$L$47,10,FALSE))</f>
        <v/>
      </c>
      <c r="BE44" s="171" t="str">
        <f>IF(BE43="","",VLOOKUP(BE43,'シフト記号表（従来型・ユニット型共通）'!$C$6:$L$47,10,FALSE))</f>
        <v/>
      </c>
      <c r="BF44" s="975">
        <f>IF($BI$3="４週",SUM(AA44:BB44),IF($BI$3="暦月",SUM(AA44:BE44),""))</f>
        <v>0</v>
      </c>
      <c r="BG44" s="976"/>
      <c r="BH44" s="977">
        <f>IF($BI$3="４週",BF44/4,IF($BI$3="暦月",(BF44/($BI$8/7)),""))</f>
        <v>0</v>
      </c>
      <c r="BI44" s="976"/>
      <c r="BJ44" s="972"/>
      <c r="BK44" s="973"/>
      <c r="BL44" s="973"/>
      <c r="BM44" s="973"/>
      <c r="BN44" s="974"/>
    </row>
    <row r="45" spans="2:66" ht="20.25" customHeight="1">
      <c r="B45" s="978">
        <f>B43+1</f>
        <v>15</v>
      </c>
      <c r="C45" s="1036"/>
      <c r="D45" s="1038"/>
      <c r="E45" s="915"/>
      <c r="F45" s="1039"/>
      <c r="G45" s="980"/>
      <c r="H45" s="981"/>
      <c r="I45" s="160"/>
      <c r="J45" s="161"/>
      <c r="K45" s="160"/>
      <c r="L45" s="161"/>
      <c r="M45" s="984"/>
      <c r="N45" s="985"/>
      <c r="O45" s="988"/>
      <c r="P45" s="989"/>
      <c r="Q45" s="989"/>
      <c r="R45" s="981"/>
      <c r="S45" s="962"/>
      <c r="T45" s="963"/>
      <c r="U45" s="963"/>
      <c r="V45" s="963"/>
      <c r="W45" s="964"/>
      <c r="X45" s="183"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965"/>
      <c r="BG45" s="966"/>
      <c r="BH45" s="967"/>
      <c r="BI45" s="968"/>
      <c r="BJ45" s="969"/>
      <c r="BK45" s="970"/>
      <c r="BL45" s="970"/>
      <c r="BM45" s="970"/>
      <c r="BN45" s="971"/>
    </row>
    <row r="46" spans="2:66" ht="20.25" customHeight="1">
      <c r="B46" s="979"/>
      <c r="C46" s="1037"/>
      <c r="D46" s="1040"/>
      <c r="E46" s="915"/>
      <c r="F46" s="1039"/>
      <c r="G46" s="982"/>
      <c r="H46" s="983"/>
      <c r="I46" s="160"/>
      <c r="J46" s="161">
        <f>G45</f>
        <v>0</v>
      </c>
      <c r="K46" s="160"/>
      <c r="L46" s="161">
        <f>M45</f>
        <v>0</v>
      </c>
      <c r="M46" s="986"/>
      <c r="N46" s="987"/>
      <c r="O46" s="990"/>
      <c r="P46" s="991"/>
      <c r="Q46" s="991"/>
      <c r="R46" s="983"/>
      <c r="S46" s="962"/>
      <c r="T46" s="963"/>
      <c r="U46" s="963"/>
      <c r="V46" s="963"/>
      <c r="W46" s="964"/>
      <c r="X46" s="184" t="s">
        <v>254</v>
      </c>
      <c r="Y46" s="120"/>
      <c r="Z46" s="185"/>
      <c r="AA46" s="170" t="str">
        <f>IF(AA45="","",VLOOKUP(AA45,'シフト記号表（従来型・ユニット型共通）'!$C$6:$L$47,10,FALSE))</f>
        <v/>
      </c>
      <c r="AB46" s="171" t="str">
        <f>IF(AB45="","",VLOOKUP(AB45,'シフト記号表（従来型・ユニット型共通）'!$C$6:$L$47,10,FALSE))</f>
        <v/>
      </c>
      <c r="AC46" s="171" t="str">
        <f>IF(AC45="","",VLOOKUP(AC45,'シフト記号表（従来型・ユニット型共通）'!$C$6:$L$47,10,FALSE))</f>
        <v/>
      </c>
      <c r="AD46" s="171" t="str">
        <f>IF(AD45="","",VLOOKUP(AD45,'シフト記号表（従来型・ユニット型共通）'!$C$6:$L$47,10,FALSE))</f>
        <v/>
      </c>
      <c r="AE46" s="171" t="str">
        <f>IF(AE45="","",VLOOKUP(AE45,'シフト記号表（従来型・ユニット型共通）'!$C$6:$L$47,10,FALSE))</f>
        <v/>
      </c>
      <c r="AF46" s="171" t="str">
        <f>IF(AF45="","",VLOOKUP(AF45,'シフト記号表（従来型・ユニット型共通）'!$C$6:$L$47,10,FALSE))</f>
        <v/>
      </c>
      <c r="AG46" s="172" t="str">
        <f>IF(AG45="","",VLOOKUP(AG45,'シフト記号表（従来型・ユニット型共通）'!$C$6:$L$47,10,FALSE))</f>
        <v/>
      </c>
      <c r="AH46" s="170" t="str">
        <f>IF(AH45="","",VLOOKUP(AH45,'シフト記号表（従来型・ユニット型共通）'!$C$6:$L$47,10,FALSE))</f>
        <v/>
      </c>
      <c r="AI46" s="171" t="str">
        <f>IF(AI45="","",VLOOKUP(AI45,'シフト記号表（従来型・ユニット型共通）'!$C$6:$L$47,10,FALSE))</f>
        <v/>
      </c>
      <c r="AJ46" s="171" t="str">
        <f>IF(AJ45="","",VLOOKUP(AJ45,'シフト記号表（従来型・ユニット型共通）'!$C$6:$L$47,10,FALSE))</f>
        <v/>
      </c>
      <c r="AK46" s="171" t="str">
        <f>IF(AK45="","",VLOOKUP(AK45,'シフト記号表（従来型・ユニット型共通）'!$C$6:$L$47,10,FALSE))</f>
        <v/>
      </c>
      <c r="AL46" s="171" t="str">
        <f>IF(AL45="","",VLOOKUP(AL45,'シフト記号表（従来型・ユニット型共通）'!$C$6:$L$47,10,FALSE))</f>
        <v/>
      </c>
      <c r="AM46" s="171" t="str">
        <f>IF(AM45="","",VLOOKUP(AM45,'シフト記号表（従来型・ユニット型共通）'!$C$6:$L$47,10,FALSE))</f>
        <v/>
      </c>
      <c r="AN46" s="172" t="str">
        <f>IF(AN45="","",VLOOKUP(AN45,'シフト記号表（従来型・ユニット型共通）'!$C$6:$L$47,10,FALSE))</f>
        <v/>
      </c>
      <c r="AO46" s="170" t="str">
        <f>IF(AO45="","",VLOOKUP(AO45,'シフト記号表（従来型・ユニット型共通）'!$C$6:$L$47,10,FALSE))</f>
        <v/>
      </c>
      <c r="AP46" s="171" t="str">
        <f>IF(AP45="","",VLOOKUP(AP45,'シフト記号表（従来型・ユニット型共通）'!$C$6:$L$47,10,FALSE))</f>
        <v/>
      </c>
      <c r="AQ46" s="171" t="str">
        <f>IF(AQ45="","",VLOOKUP(AQ45,'シフト記号表（従来型・ユニット型共通）'!$C$6:$L$47,10,FALSE))</f>
        <v/>
      </c>
      <c r="AR46" s="171" t="str">
        <f>IF(AR45="","",VLOOKUP(AR45,'シフト記号表（従来型・ユニット型共通）'!$C$6:$L$47,10,FALSE))</f>
        <v/>
      </c>
      <c r="AS46" s="171" t="str">
        <f>IF(AS45="","",VLOOKUP(AS45,'シフト記号表（従来型・ユニット型共通）'!$C$6:$L$47,10,FALSE))</f>
        <v/>
      </c>
      <c r="AT46" s="171" t="str">
        <f>IF(AT45="","",VLOOKUP(AT45,'シフト記号表（従来型・ユニット型共通）'!$C$6:$L$47,10,FALSE))</f>
        <v/>
      </c>
      <c r="AU46" s="172" t="str">
        <f>IF(AU45="","",VLOOKUP(AU45,'シフト記号表（従来型・ユニット型共通）'!$C$6:$L$47,10,FALSE))</f>
        <v/>
      </c>
      <c r="AV46" s="170" t="str">
        <f>IF(AV45="","",VLOOKUP(AV45,'シフト記号表（従来型・ユニット型共通）'!$C$6:$L$47,10,FALSE))</f>
        <v/>
      </c>
      <c r="AW46" s="171" t="str">
        <f>IF(AW45="","",VLOOKUP(AW45,'シフト記号表（従来型・ユニット型共通）'!$C$6:$L$47,10,FALSE))</f>
        <v/>
      </c>
      <c r="AX46" s="171" t="str">
        <f>IF(AX45="","",VLOOKUP(AX45,'シフト記号表（従来型・ユニット型共通）'!$C$6:$L$47,10,FALSE))</f>
        <v/>
      </c>
      <c r="AY46" s="171" t="str">
        <f>IF(AY45="","",VLOOKUP(AY45,'シフト記号表（従来型・ユニット型共通）'!$C$6:$L$47,10,FALSE))</f>
        <v/>
      </c>
      <c r="AZ46" s="171" t="str">
        <f>IF(AZ45="","",VLOOKUP(AZ45,'シフト記号表（従来型・ユニット型共通）'!$C$6:$L$47,10,FALSE))</f>
        <v/>
      </c>
      <c r="BA46" s="171" t="str">
        <f>IF(BA45="","",VLOOKUP(BA45,'シフト記号表（従来型・ユニット型共通）'!$C$6:$L$47,10,FALSE))</f>
        <v/>
      </c>
      <c r="BB46" s="172" t="str">
        <f>IF(BB45="","",VLOOKUP(BB45,'シフト記号表（従来型・ユニット型共通）'!$C$6:$L$47,10,FALSE))</f>
        <v/>
      </c>
      <c r="BC46" s="170" t="str">
        <f>IF(BC45="","",VLOOKUP(BC45,'シフト記号表（従来型・ユニット型共通）'!$C$6:$L$47,10,FALSE))</f>
        <v/>
      </c>
      <c r="BD46" s="171" t="str">
        <f>IF(BD45="","",VLOOKUP(BD45,'シフト記号表（従来型・ユニット型共通）'!$C$6:$L$47,10,FALSE))</f>
        <v/>
      </c>
      <c r="BE46" s="171" t="str">
        <f>IF(BE45="","",VLOOKUP(BE45,'シフト記号表（従来型・ユニット型共通）'!$C$6:$L$47,10,FALSE))</f>
        <v/>
      </c>
      <c r="BF46" s="975">
        <f>IF($BI$3="４週",SUM(AA46:BB46),IF($BI$3="暦月",SUM(AA46:BE46),""))</f>
        <v>0</v>
      </c>
      <c r="BG46" s="976"/>
      <c r="BH46" s="977">
        <f>IF($BI$3="４週",BF46/4,IF($BI$3="暦月",(BF46/($BI$8/7)),""))</f>
        <v>0</v>
      </c>
      <c r="BI46" s="976"/>
      <c r="BJ46" s="972"/>
      <c r="BK46" s="973"/>
      <c r="BL46" s="973"/>
      <c r="BM46" s="973"/>
      <c r="BN46" s="974"/>
    </row>
    <row r="47" spans="2:66" ht="20.25" customHeight="1">
      <c r="B47" s="978">
        <f>B45+1</f>
        <v>16</v>
      </c>
      <c r="C47" s="1036"/>
      <c r="D47" s="1038"/>
      <c r="E47" s="915"/>
      <c r="F47" s="1039"/>
      <c r="G47" s="980"/>
      <c r="H47" s="981"/>
      <c r="I47" s="160"/>
      <c r="J47" s="161"/>
      <c r="K47" s="160"/>
      <c r="L47" s="161"/>
      <c r="M47" s="984"/>
      <c r="N47" s="985"/>
      <c r="O47" s="988"/>
      <c r="P47" s="989"/>
      <c r="Q47" s="989"/>
      <c r="R47" s="981"/>
      <c r="S47" s="962"/>
      <c r="T47" s="963"/>
      <c r="U47" s="963"/>
      <c r="V47" s="963"/>
      <c r="W47" s="964"/>
      <c r="X47" s="183"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965"/>
      <c r="BG47" s="966"/>
      <c r="BH47" s="967"/>
      <c r="BI47" s="968"/>
      <c r="BJ47" s="969"/>
      <c r="BK47" s="970"/>
      <c r="BL47" s="970"/>
      <c r="BM47" s="970"/>
      <c r="BN47" s="971"/>
    </row>
    <row r="48" spans="2:66" ht="20.25" customHeight="1">
      <c r="B48" s="979"/>
      <c r="C48" s="1037"/>
      <c r="D48" s="1040"/>
      <c r="E48" s="915"/>
      <c r="F48" s="1039"/>
      <c r="G48" s="982"/>
      <c r="H48" s="983"/>
      <c r="I48" s="160"/>
      <c r="J48" s="161">
        <f>G47</f>
        <v>0</v>
      </c>
      <c r="K48" s="160"/>
      <c r="L48" s="161">
        <f>M47</f>
        <v>0</v>
      </c>
      <c r="M48" s="986"/>
      <c r="N48" s="987"/>
      <c r="O48" s="990"/>
      <c r="P48" s="991"/>
      <c r="Q48" s="991"/>
      <c r="R48" s="983"/>
      <c r="S48" s="962"/>
      <c r="T48" s="963"/>
      <c r="U48" s="963"/>
      <c r="V48" s="963"/>
      <c r="W48" s="964"/>
      <c r="X48" s="184" t="s">
        <v>254</v>
      </c>
      <c r="Y48" s="120"/>
      <c r="Z48" s="185"/>
      <c r="AA48" s="170" t="str">
        <f>IF(AA47="","",VLOOKUP(AA47,'シフト記号表（従来型・ユニット型共通）'!$C$6:$L$47,10,FALSE))</f>
        <v/>
      </c>
      <c r="AB48" s="171" t="str">
        <f>IF(AB47="","",VLOOKUP(AB47,'シフト記号表（従来型・ユニット型共通）'!$C$6:$L$47,10,FALSE))</f>
        <v/>
      </c>
      <c r="AC48" s="171" t="str">
        <f>IF(AC47="","",VLOOKUP(AC47,'シフト記号表（従来型・ユニット型共通）'!$C$6:$L$47,10,FALSE))</f>
        <v/>
      </c>
      <c r="AD48" s="171" t="str">
        <f>IF(AD47="","",VLOOKUP(AD47,'シフト記号表（従来型・ユニット型共通）'!$C$6:$L$47,10,FALSE))</f>
        <v/>
      </c>
      <c r="AE48" s="171" t="str">
        <f>IF(AE47="","",VLOOKUP(AE47,'シフト記号表（従来型・ユニット型共通）'!$C$6:$L$47,10,FALSE))</f>
        <v/>
      </c>
      <c r="AF48" s="171" t="str">
        <f>IF(AF47="","",VLOOKUP(AF47,'シフト記号表（従来型・ユニット型共通）'!$C$6:$L$47,10,FALSE))</f>
        <v/>
      </c>
      <c r="AG48" s="172" t="str">
        <f>IF(AG47="","",VLOOKUP(AG47,'シフト記号表（従来型・ユニット型共通）'!$C$6:$L$47,10,FALSE))</f>
        <v/>
      </c>
      <c r="AH48" s="170" t="str">
        <f>IF(AH47="","",VLOOKUP(AH47,'シフト記号表（従来型・ユニット型共通）'!$C$6:$L$47,10,FALSE))</f>
        <v/>
      </c>
      <c r="AI48" s="171" t="str">
        <f>IF(AI47="","",VLOOKUP(AI47,'シフト記号表（従来型・ユニット型共通）'!$C$6:$L$47,10,FALSE))</f>
        <v/>
      </c>
      <c r="AJ48" s="171" t="str">
        <f>IF(AJ47="","",VLOOKUP(AJ47,'シフト記号表（従来型・ユニット型共通）'!$C$6:$L$47,10,FALSE))</f>
        <v/>
      </c>
      <c r="AK48" s="171" t="str">
        <f>IF(AK47="","",VLOOKUP(AK47,'シフト記号表（従来型・ユニット型共通）'!$C$6:$L$47,10,FALSE))</f>
        <v/>
      </c>
      <c r="AL48" s="171" t="str">
        <f>IF(AL47="","",VLOOKUP(AL47,'シフト記号表（従来型・ユニット型共通）'!$C$6:$L$47,10,FALSE))</f>
        <v/>
      </c>
      <c r="AM48" s="171" t="str">
        <f>IF(AM47="","",VLOOKUP(AM47,'シフト記号表（従来型・ユニット型共通）'!$C$6:$L$47,10,FALSE))</f>
        <v/>
      </c>
      <c r="AN48" s="172" t="str">
        <f>IF(AN47="","",VLOOKUP(AN47,'シフト記号表（従来型・ユニット型共通）'!$C$6:$L$47,10,FALSE))</f>
        <v/>
      </c>
      <c r="AO48" s="170" t="str">
        <f>IF(AO47="","",VLOOKUP(AO47,'シフト記号表（従来型・ユニット型共通）'!$C$6:$L$47,10,FALSE))</f>
        <v/>
      </c>
      <c r="AP48" s="171" t="str">
        <f>IF(AP47="","",VLOOKUP(AP47,'シフト記号表（従来型・ユニット型共通）'!$C$6:$L$47,10,FALSE))</f>
        <v/>
      </c>
      <c r="AQ48" s="171" t="str">
        <f>IF(AQ47="","",VLOOKUP(AQ47,'シフト記号表（従来型・ユニット型共通）'!$C$6:$L$47,10,FALSE))</f>
        <v/>
      </c>
      <c r="AR48" s="171" t="str">
        <f>IF(AR47="","",VLOOKUP(AR47,'シフト記号表（従来型・ユニット型共通）'!$C$6:$L$47,10,FALSE))</f>
        <v/>
      </c>
      <c r="AS48" s="171" t="str">
        <f>IF(AS47="","",VLOOKUP(AS47,'シフト記号表（従来型・ユニット型共通）'!$C$6:$L$47,10,FALSE))</f>
        <v/>
      </c>
      <c r="AT48" s="171" t="str">
        <f>IF(AT47="","",VLOOKUP(AT47,'シフト記号表（従来型・ユニット型共通）'!$C$6:$L$47,10,FALSE))</f>
        <v/>
      </c>
      <c r="AU48" s="172" t="str">
        <f>IF(AU47="","",VLOOKUP(AU47,'シフト記号表（従来型・ユニット型共通）'!$C$6:$L$47,10,FALSE))</f>
        <v/>
      </c>
      <c r="AV48" s="170" t="str">
        <f>IF(AV47="","",VLOOKUP(AV47,'シフト記号表（従来型・ユニット型共通）'!$C$6:$L$47,10,FALSE))</f>
        <v/>
      </c>
      <c r="AW48" s="171" t="str">
        <f>IF(AW47="","",VLOOKUP(AW47,'シフト記号表（従来型・ユニット型共通）'!$C$6:$L$47,10,FALSE))</f>
        <v/>
      </c>
      <c r="AX48" s="171" t="str">
        <f>IF(AX47="","",VLOOKUP(AX47,'シフト記号表（従来型・ユニット型共通）'!$C$6:$L$47,10,FALSE))</f>
        <v/>
      </c>
      <c r="AY48" s="171" t="str">
        <f>IF(AY47="","",VLOOKUP(AY47,'シフト記号表（従来型・ユニット型共通）'!$C$6:$L$47,10,FALSE))</f>
        <v/>
      </c>
      <c r="AZ48" s="171" t="str">
        <f>IF(AZ47="","",VLOOKUP(AZ47,'シフト記号表（従来型・ユニット型共通）'!$C$6:$L$47,10,FALSE))</f>
        <v/>
      </c>
      <c r="BA48" s="171" t="str">
        <f>IF(BA47="","",VLOOKUP(BA47,'シフト記号表（従来型・ユニット型共通）'!$C$6:$L$47,10,FALSE))</f>
        <v/>
      </c>
      <c r="BB48" s="172" t="str">
        <f>IF(BB47="","",VLOOKUP(BB47,'シフト記号表（従来型・ユニット型共通）'!$C$6:$L$47,10,FALSE))</f>
        <v/>
      </c>
      <c r="BC48" s="170" t="str">
        <f>IF(BC47="","",VLOOKUP(BC47,'シフト記号表（従来型・ユニット型共通）'!$C$6:$L$47,10,FALSE))</f>
        <v/>
      </c>
      <c r="BD48" s="171" t="str">
        <f>IF(BD47="","",VLOOKUP(BD47,'シフト記号表（従来型・ユニット型共通）'!$C$6:$L$47,10,FALSE))</f>
        <v/>
      </c>
      <c r="BE48" s="171" t="str">
        <f>IF(BE47="","",VLOOKUP(BE47,'シフト記号表（従来型・ユニット型共通）'!$C$6:$L$47,10,FALSE))</f>
        <v/>
      </c>
      <c r="BF48" s="975">
        <f>IF($BI$3="４週",SUM(AA48:BB48),IF($BI$3="暦月",SUM(AA48:BE48),""))</f>
        <v>0</v>
      </c>
      <c r="BG48" s="976"/>
      <c r="BH48" s="977">
        <f>IF($BI$3="４週",BF48/4,IF($BI$3="暦月",(BF48/($BI$8/7)),""))</f>
        <v>0</v>
      </c>
      <c r="BI48" s="976"/>
      <c r="BJ48" s="972"/>
      <c r="BK48" s="973"/>
      <c r="BL48" s="973"/>
      <c r="BM48" s="973"/>
      <c r="BN48" s="974"/>
    </row>
    <row r="49" spans="2:66" ht="20.25" customHeight="1">
      <c r="B49" s="978">
        <f>B47+1</f>
        <v>17</v>
      </c>
      <c r="C49" s="1036"/>
      <c r="D49" s="1038"/>
      <c r="E49" s="915"/>
      <c r="F49" s="1039"/>
      <c r="G49" s="980"/>
      <c r="H49" s="981"/>
      <c r="I49" s="160"/>
      <c r="J49" s="161"/>
      <c r="K49" s="160"/>
      <c r="L49" s="161"/>
      <c r="M49" s="984"/>
      <c r="N49" s="985"/>
      <c r="O49" s="988"/>
      <c r="P49" s="989"/>
      <c r="Q49" s="989"/>
      <c r="R49" s="981"/>
      <c r="S49" s="962"/>
      <c r="T49" s="963"/>
      <c r="U49" s="963"/>
      <c r="V49" s="963"/>
      <c r="W49" s="964"/>
      <c r="X49" s="183"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965"/>
      <c r="BG49" s="966"/>
      <c r="BH49" s="967"/>
      <c r="BI49" s="968"/>
      <c r="BJ49" s="969"/>
      <c r="BK49" s="970"/>
      <c r="BL49" s="970"/>
      <c r="BM49" s="970"/>
      <c r="BN49" s="971"/>
    </row>
    <row r="50" spans="2:66" ht="20.25" customHeight="1">
      <c r="B50" s="979"/>
      <c r="C50" s="1037"/>
      <c r="D50" s="1040"/>
      <c r="E50" s="915"/>
      <c r="F50" s="1039"/>
      <c r="G50" s="982"/>
      <c r="H50" s="983"/>
      <c r="I50" s="160"/>
      <c r="J50" s="161">
        <f>G49</f>
        <v>0</v>
      </c>
      <c r="K50" s="160"/>
      <c r="L50" s="161">
        <f>M49</f>
        <v>0</v>
      </c>
      <c r="M50" s="986"/>
      <c r="N50" s="987"/>
      <c r="O50" s="990"/>
      <c r="P50" s="991"/>
      <c r="Q50" s="991"/>
      <c r="R50" s="983"/>
      <c r="S50" s="962"/>
      <c r="T50" s="963"/>
      <c r="U50" s="963"/>
      <c r="V50" s="963"/>
      <c r="W50" s="964"/>
      <c r="X50" s="184" t="s">
        <v>254</v>
      </c>
      <c r="Y50" s="120"/>
      <c r="Z50" s="185"/>
      <c r="AA50" s="170" t="str">
        <f>IF(AA49="","",VLOOKUP(AA49,'シフト記号表（従来型・ユニット型共通）'!$C$6:$L$47,10,FALSE))</f>
        <v/>
      </c>
      <c r="AB50" s="171" t="str">
        <f>IF(AB49="","",VLOOKUP(AB49,'シフト記号表（従来型・ユニット型共通）'!$C$6:$L$47,10,FALSE))</f>
        <v/>
      </c>
      <c r="AC50" s="171" t="str">
        <f>IF(AC49="","",VLOOKUP(AC49,'シフト記号表（従来型・ユニット型共通）'!$C$6:$L$47,10,FALSE))</f>
        <v/>
      </c>
      <c r="AD50" s="171" t="str">
        <f>IF(AD49="","",VLOOKUP(AD49,'シフト記号表（従来型・ユニット型共通）'!$C$6:$L$47,10,FALSE))</f>
        <v/>
      </c>
      <c r="AE50" s="171" t="str">
        <f>IF(AE49="","",VLOOKUP(AE49,'シフト記号表（従来型・ユニット型共通）'!$C$6:$L$47,10,FALSE))</f>
        <v/>
      </c>
      <c r="AF50" s="171" t="str">
        <f>IF(AF49="","",VLOOKUP(AF49,'シフト記号表（従来型・ユニット型共通）'!$C$6:$L$47,10,FALSE))</f>
        <v/>
      </c>
      <c r="AG50" s="172" t="str">
        <f>IF(AG49="","",VLOOKUP(AG49,'シフト記号表（従来型・ユニット型共通）'!$C$6:$L$47,10,FALSE))</f>
        <v/>
      </c>
      <c r="AH50" s="170" t="str">
        <f>IF(AH49="","",VLOOKUP(AH49,'シフト記号表（従来型・ユニット型共通）'!$C$6:$L$47,10,FALSE))</f>
        <v/>
      </c>
      <c r="AI50" s="171" t="str">
        <f>IF(AI49="","",VLOOKUP(AI49,'シフト記号表（従来型・ユニット型共通）'!$C$6:$L$47,10,FALSE))</f>
        <v/>
      </c>
      <c r="AJ50" s="171" t="str">
        <f>IF(AJ49="","",VLOOKUP(AJ49,'シフト記号表（従来型・ユニット型共通）'!$C$6:$L$47,10,FALSE))</f>
        <v/>
      </c>
      <c r="AK50" s="171" t="str">
        <f>IF(AK49="","",VLOOKUP(AK49,'シフト記号表（従来型・ユニット型共通）'!$C$6:$L$47,10,FALSE))</f>
        <v/>
      </c>
      <c r="AL50" s="171" t="str">
        <f>IF(AL49="","",VLOOKUP(AL49,'シフト記号表（従来型・ユニット型共通）'!$C$6:$L$47,10,FALSE))</f>
        <v/>
      </c>
      <c r="AM50" s="171" t="str">
        <f>IF(AM49="","",VLOOKUP(AM49,'シフト記号表（従来型・ユニット型共通）'!$C$6:$L$47,10,FALSE))</f>
        <v/>
      </c>
      <c r="AN50" s="172" t="str">
        <f>IF(AN49="","",VLOOKUP(AN49,'シフト記号表（従来型・ユニット型共通）'!$C$6:$L$47,10,FALSE))</f>
        <v/>
      </c>
      <c r="AO50" s="170" t="str">
        <f>IF(AO49="","",VLOOKUP(AO49,'シフト記号表（従来型・ユニット型共通）'!$C$6:$L$47,10,FALSE))</f>
        <v/>
      </c>
      <c r="AP50" s="171" t="str">
        <f>IF(AP49="","",VLOOKUP(AP49,'シフト記号表（従来型・ユニット型共通）'!$C$6:$L$47,10,FALSE))</f>
        <v/>
      </c>
      <c r="AQ50" s="171" t="str">
        <f>IF(AQ49="","",VLOOKUP(AQ49,'シフト記号表（従来型・ユニット型共通）'!$C$6:$L$47,10,FALSE))</f>
        <v/>
      </c>
      <c r="AR50" s="171" t="str">
        <f>IF(AR49="","",VLOOKUP(AR49,'シフト記号表（従来型・ユニット型共通）'!$C$6:$L$47,10,FALSE))</f>
        <v/>
      </c>
      <c r="AS50" s="171" t="str">
        <f>IF(AS49="","",VLOOKUP(AS49,'シフト記号表（従来型・ユニット型共通）'!$C$6:$L$47,10,FALSE))</f>
        <v/>
      </c>
      <c r="AT50" s="171" t="str">
        <f>IF(AT49="","",VLOOKUP(AT49,'シフト記号表（従来型・ユニット型共通）'!$C$6:$L$47,10,FALSE))</f>
        <v/>
      </c>
      <c r="AU50" s="172" t="str">
        <f>IF(AU49="","",VLOOKUP(AU49,'シフト記号表（従来型・ユニット型共通）'!$C$6:$L$47,10,FALSE))</f>
        <v/>
      </c>
      <c r="AV50" s="170" t="str">
        <f>IF(AV49="","",VLOOKUP(AV49,'シフト記号表（従来型・ユニット型共通）'!$C$6:$L$47,10,FALSE))</f>
        <v/>
      </c>
      <c r="AW50" s="171" t="str">
        <f>IF(AW49="","",VLOOKUP(AW49,'シフト記号表（従来型・ユニット型共通）'!$C$6:$L$47,10,FALSE))</f>
        <v/>
      </c>
      <c r="AX50" s="171" t="str">
        <f>IF(AX49="","",VLOOKUP(AX49,'シフト記号表（従来型・ユニット型共通）'!$C$6:$L$47,10,FALSE))</f>
        <v/>
      </c>
      <c r="AY50" s="171" t="str">
        <f>IF(AY49="","",VLOOKUP(AY49,'シフト記号表（従来型・ユニット型共通）'!$C$6:$L$47,10,FALSE))</f>
        <v/>
      </c>
      <c r="AZ50" s="171" t="str">
        <f>IF(AZ49="","",VLOOKUP(AZ49,'シフト記号表（従来型・ユニット型共通）'!$C$6:$L$47,10,FALSE))</f>
        <v/>
      </c>
      <c r="BA50" s="171" t="str">
        <f>IF(BA49="","",VLOOKUP(BA49,'シフト記号表（従来型・ユニット型共通）'!$C$6:$L$47,10,FALSE))</f>
        <v/>
      </c>
      <c r="BB50" s="172" t="str">
        <f>IF(BB49="","",VLOOKUP(BB49,'シフト記号表（従来型・ユニット型共通）'!$C$6:$L$47,10,FALSE))</f>
        <v/>
      </c>
      <c r="BC50" s="170" t="str">
        <f>IF(BC49="","",VLOOKUP(BC49,'シフト記号表（従来型・ユニット型共通）'!$C$6:$L$47,10,FALSE))</f>
        <v/>
      </c>
      <c r="BD50" s="171" t="str">
        <f>IF(BD49="","",VLOOKUP(BD49,'シフト記号表（従来型・ユニット型共通）'!$C$6:$L$47,10,FALSE))</f>
        <v/>
      </c>
      <c r="BE50" s="171" t="str">
        <f>IF(BE49="","",VLOOKUP(BE49,'シフト記号表（従来型・ユニット型共通）'!$C$6:$L$47,10,FALSE))</f>
        <v/>
      </c>
      <c r="BF50" s="975">
        <f>IF($BI$3="４週",SUM(AA50:BB50),IF($BI$3="暦月",SUM(AA50:BE50),""))</f>
        <v>0</v>
      </c>
      <c r="BG50" s="976"/>
      <c r="BH50" s="977">
        <f>IF($BI$3="４週",BF50/4,IF($BI$3="暦月",(BF50/($BI$8/7)),""))</f>
        <v>0</v>
      </c>
      <c r="BI50" s="976"/>
      <c r="BJ50" s="972"/>
      <c r="BK50" s="973"/>
      <c r="BL50" s="973"/>
      <c r="BM50" s="973"/>
      <c r="BN50" s="974"/>
    </row>
    <row r="51" spans="2:66" ht="20.25" customHeight="1">
      <c r="B51" s="978">
        <f>B49+1</f>
        <v>18</v>
      </c>
      <c r="C51" s="1036"/>
      <c r="D51" s="1038"/>
      <c r="E51" s="915"/>
      <c r="F51" s="1039"/>
      <c r="G51" s="980"/>
      <c r="H51" s="981"/>
      <c r="I51" s="160"/>
      <c r="J51" s="161"/>
      <c r="K51" s="160"/>
      <c r="L51" s="161"/>
      <c r="M51" s="984"/>
      <c r="N51" s="985"/>
      <c r="O51" s="988"/>
      <c r="P51" s="989"/>
      <c r="Q51" s="989"/>
      <c r="R51" s="981"/>
      <c r="S51" s="962"/>
      <c r="T51" s="963"/>
      <c r="U51" s="963"/>
      <c r="V51" s="963"/>
      <c r="W51" s="964"/>
      <c r="X51" s="183"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965"/>
      <c r="BG51" s="966"/>
      <c r="BH51" s="967"/>
      <c r="BI51" s="968"/>
      <c r="BJ51" s="969"/>
      <c r="BK51" s="970"/>
      <c r="BL51" s="970"/>
      <c r="BM51" s="970"/>
      <c r="BN51" s="971"/>
    </row>
    <row r="52" spans="2:66" ht="20.25" customHeight="1" thickBot="1">
      <c r="B52" s="1072"/>
      <c r="C52" s="1096"/>
      <c r="D52" s="1097"/>
      <c r="E52" s="1098"/>
      <c r="F52" s="1099"/>
      <c r="G52" s="1073"/>
      <c r="H52" s="1074"/>
      <c r="I52" s="1075"/>
      <c r="J52" s="1076">
        <f>G51</f>
        <v>0</v>
      </c>
      <c r="K52" s="1075"/>
      <c r="L52" s="1076">
        <f>M51</f>
        <v>0</v>
      </c>
      <c r="M52" s="1077"/>
      <c r="N52" s="1078"/>
      <c r="O52" s="1079"/>
      <c r="P52" s="1080"/>
      <c r="Q52" s="1080"/>
      <c r="R52" s="1074"/>
      <c r="S52" s="1081"/>
      <c r="T52" s="1082"/>
      <c r="U52" s="1082"/>
      <c r="V52" s="1082"/>
      <c r="W52" s="1083"/>
      <c r="X52" s="1084" t="s">
        <v>254</v>
      </c>
      <c r="Y52" s="1085"/>
      <c r="Z52" s="1086"/>
      <c r="AA52" s="1087" t="str">
        <f>IF(AA51="","",VLOOKUP(AA51,'シフト記号表（従来型・ユニット型共通）'!$C$6:$L$47,10,FALSE))</f>
        <v/>
      </c>
      <c r="AB52" s="1088" t="str">
        <f>IF(AB51="","",VLOOKUP(AB51,'シフト記号表（従来型・ユニット型共通）'!$C$6:$L$47,10,FALSE))</f>
        <v/>
      </c>
      <c r="AC52" s="1088" t="str">
        <f>IF(AC51="","",VLOOKUP(AC51,'シフト記号表（従来型・ユニット型共通）'!$C$6:$L$47,10,FALSE))</f>
        <v/>
      </c>
      <c r="AD52" s="1088" t="str">
        <f>IF(AD51="","",VLOOKUP(AD51,'シフト記号表（従来型・ユニット型共通）'!$C$6:$L$47,10,FALSE))</f>
        <v/>
      </c>
      <c r="AE52" s="1088" t="str">
        <f>IF(AE51="","",VLOOKUP(AE51,'シフト記号表（従来型・ユニット型共通）'!$C$6:$L$47,10,FALSE))</f>
        <v/>
      </c>
      <c r="AF52" s="1088" t="str">
        <f>IF(AF51="","",VLOOKUP(AF51,'シフト記号表（従来型・ユニット型共通）'!$C$6:$L$47,10,FALSE))</f>
        <v/>
      </c>
      <c r="AG52" s="1089" t="str">
        <f>IF(AG51="","",VLOOKUP(AG51,'シフト記号表（従来型・ユニット型共通）'!$C$6:$L$47,10,FALSE))</f>
        <v/>
      </c>
      <c r="AH52" s="1087" t="str">
        <f>IF(AH51="","",VLOOKUP(AH51,'シフト記号表（従来型・ユニット型共通）'!$C$6:$L$47,10,FALSE))</f>
        <v/>
      </c>
      <c r="AI52" s="1088" t="str">
        <f>IF(AI51="","",VLOOKUP(AI51,'シフト記号表（従来型・ユニット型共通）'!$C$6:$L$47,10,FALSE))</f>
        <v/>
      </c>
      <c r="AJ52" s="1088" t="str">
        <f>IF(AJ51="","",VLOOKUP(AJ51,'シフト記号表（従来型・ユニット型共通）'!$C$6:$L$47,10,FALSE))</f>
        <v/>
      </c>
      <c r="AK52" s="1088" t="str">
        <f>IF(AK51="","",VLOOKUP(AK51,'シフト記号表（従来型・ユニット型共通）'!$C$6:$L$47,10,FALSE))</f>
        <v/>
      </c>
      <c r="AL52" s="1088" t="str">
        <f>IF(AL51="","",VLOOKUP(AL51,'シフト記号表（従来型・ユニット型共通）'!$C$6:$L$47,10,FALSE))</f>
        <v/>
      </c>
      <c r="AM52" s="1088" t="str">
        <f>IF(AM51="","",VLOOKUP(AM51,'シフト記号表（従来型・ユニット型共通）'!$C$6:$L$47,10,FALSE))</f>
        <v/>
      </c>
      <c r="AN52" s="1089" t="str">
        <f>IF(AN51="","",VLOOKUP(AN51,'シフト記号表（従来型・ユニット型共通）'!$C$6:$L$47,10,FALSE))</f>
        <v/>
      </c>
      <c r="AO52" s="1087" t="str">
        <f>IF(AO51="","",VLOOKUP(AO51,'シフト記号表（従来型・ユニット型共通）'!$C$6:$L$47,10,FALSE))</f>
        <v/>
      </c>
      <c r="AP52" s="1088" t="str">
        <f>IF(AP51="","",VLOOKUP(AP51,'シフト記号表（従来型・ユニット型共通）'!$C$6:$L$47,10,FALSE))</f>
        <v/>
      </c>
      <c r="AQ52" s="1088" t="str">
        <f>IF(AQ51="","",VLOOKUP(AQ51,'シフト記号表（従来型・ユニット型共通）'!$C$6:$L$47,10,FALSE))</f>
        <v/>
      </c>
      <c r="AR52" s="1088" t="str">
        <f>IF(AR51="","",VLOOKUP(AR51,'シフト記号表（従来型・ユニット型共通）'!$C$6:$L$47,10,FALSE))</f>
        <v/>
      </c>
      <c r="AS52" s="1088" t="str">
        <f>IF(AS51="","",VLOOKUP(AS51,'シフト記号表（従来型・ユニット型共通）'!$C$6:$L$47,10,FALSE))</f>
        <v/>
      </c>
      <c r="AT52" s="1088" t="str">
        <f>IF(AT51="","",VLOOKUP(AT51,'シフト記号表（従来型・ユニット型共通）'!$C$6:$L$47,10,FALSE))</f>
        <v/>
      </c>
      <c r="AU52" s="1089" t="str">
        <f>IF(AU51="","",VLOOKUP(AU51,'シフト記号表（従来型・ユニット型共通）'!$C$6:$L$47,10,FALSE))</f>
        <v/>
      </c>
      <c r="AV52" s="1087" t="str">
        <f>IF(AV51="","",VLOOKUP(AV51,'シフト記号表（従来型・ユニット型共通）'!$C$6:$L$47,10,FALSE))</f>
        <v/>
      </c>
      <c r="AW52" s="1088" t="str">
        <f>IF(AW51="","",VLOOKUP(AW51,'シフト記号表（従来型・ユニット型共通）'!$C$6:$L$47,10,FALSE))</f>
        <v/>
      </c>
      <c r="AX52" s="1088" t="str">
        <f>IF(AX51="","",VLOOKUP(AX51,'シフト記号表（従来型・ユニット型共通）'!$C$6:$L$47,10,FALSE))</f>
        <v/>
      </c>
      <c r="AY52" s="1088" t="str">
        <f>IF(AY51="","",VLOOKUP(AY51,'シフト記号表（従来型・ユニット型共通）'!$C$6:$L$47,10,FALSE))</f>
        <v/>
      </c>
      <c r="AZ52" s="1088" t="str">
        <f>IF(AZ51="","",VLOOKUP(AZ51,'シフト記号表（従来型・ユニット型共通）'!$C$6:$L$47,10,FALSE))</f>
        <v/>
      </c>
      <c r="BA52" s="1088" t="str">
        <f>IF(BA51="","",VLOOKUP(BA51,'シフト記号表（従来型・ユニット型共通）'!$C$6:$L$47,10,FALSE))</f>
        <v/>
      </c>
      <c r="BB52" s="1089" t="str">
        <f>IF(BB51="","",VLOOKUP(BB51,'シフト記号表（従来型・ユニット型共通）'!$C$6:$L$47,10,FALSE))</f>
        <v/>
      </c>
      <c r="BC52" s="1087" t="str">
        <f>IF(BC51="","",VLOOKUP(BC51,'シフト記号表（従来型・ユニット型共通）'!$C$6:$L$47,10,FALSE))</f>
        <v/>
      </c>
      <c r="BD52" s="1088" t="str">
        <f>IF(BD51="","",VLOOKUP(BD51,'シフト記号表（従来型・ユニット型共通）'!$C$6:$L$47,10,FALSE))</f>
        <v/>
      </c>
      <c r="BE52" s="1088" t="str">
        <f>IF(BE51="","",VLOOKUP(BE51,'シフト記号表（従来型・ユニット型共通）'!$C$6:$L$47,10,FALSE))</f>
        <v/>
      </c>
      <c r="BF52" s="1090">
        <f>IF($BI$3="４週",SUM(AA52:BB52),IF($BI$3="暦月",SUM(AA52:BE52),""))</f>
        <v>0</v>
      </c>
      <c r="BG52" s="1091"/>
      <c r="BH52" s="1092">
        <f>IF($BI$3="４週",BF52/4,IF($BI$3="暦月",(BF52/($BI$8/7)),""))</f>
        <v>0</v>
      </c>
      <c r="BI52" s="1091"/>
      <c r="BJ52" s="1093"/>
      <c r="BK52" s="1094"/>
      <c r="BL52" s="1094"/>
      <c r="BM52" s="1094"/>
      <c r="BN52" s="1095"/>
    </row>
    <row r="53" spans="2:66" ht="20.25" customHeight="1">
      <c r="B53" s="49"/>
      <c r="C53" s="49"/>
      <c r="D53" s="49"/>
      <c r="E53" s="49"/>
      <c r="F53" s="49"/>
      <c r="G53" s="69"/>
      <c r="H53" s="69"/>
      <c r="I53" s="69"/>
      <c r="J53" s="69"/>
      <c r="K53" s="69"/>
      <c r="L53" s="69"/>
      <c r="M53" s="173"/>
      <c r="N53" s="173"/>
      <c r="O53" s="69"/>
      <c r="P53" s="69"/>
      <c r="Q53" s="69"/>
      <c r="R53" s="69"/>
      <c r="S53" s="174"/>
      <c r="T53" s="174"/>
      <c r="U53" s="174"/>
      <c r="V53" s="72"/>
      <c r="W53" s="72"/>
      <c r="X53" s="72"/>
      <c r="Y53" s="73"/>
      <c r="Z53" s="74"/>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6"/>
      <c r="BI53" s="76"/>
      <c r="BJ53" s="174"/>
      <c r="BK53" s="174"/>
      <c r="BL53" s="174"/>
      <c r="BM53" s="174"/>
      <c r="BN53" s="174"/>
    </row>
    <row r="54" spans="2:66" ht="20.25" customHeight="1">
      <c r="B54" s="49"/>
      <c r="C54" s="49"/>
      <c r="D54" s="49"/>
      <c r="E54" s="49"/>
      <c r="F54" s="49"/>
      <c r="G54" s="69"/>
      <c r="H54" s="69"/>
      <c r="I54" s="69"/>
      <c r="J54" s="69"/>
      <c r="K54" s="69"/>
      <c r="L54" s="69"/>
      <c r="M54" s="121"/>
      <c r="N54" s="122" t="s">
        <v>283</v>
      </c>
      <c r="O54" s="122"/>
      <c r="P54" s="122"/>
      <c r="Q54" s="122"/>
      <c r="R54" s="122"/>
      <c r="S54" s="122"/>
      <c r="T54" s="122"/>
      <c r="U54" s="122"/>
      <c r="V54" s="122"/>
      <c r="W54" s="122"/>
      <c r="X54" s="123"/>
      <c r="Y54" s="122"/>
      <c r="Z54" s="122"/>
      <c r="AA54" s="122"/>
      <c r="AB54" s="122"/>
      <c r="AC54" s="122"/>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5"/>
      <c r="BI54" s="76"/>
      <c r="BJ54" s="174"/>
      <c r="BK54" s="174"/>
      <c r="BL54" s="174"/>
      <c r="BM54" s="174"/>
      <c r="BN54" s="174"/>
    </row>
    <row r="55" spans="2:66" ht="20.25" customHeight="1">
      <c r="B55" s="49"/>
      <c r="C55" s="49"/>
      <c r="D55" s="49"/>
      <c r="E55" s="49"/>
      <c r="F55" s="49"/>
      <c r="G55" s="69"/>
      <c r="H55" s="69"/>
      <c r="I55" s="69"/>
      <c r="J55" s="69"/>
      <c r="K55" s="69"/>
      <c r="L55" s="69"/>
      <c r="M55" s="121"/>
      <c r="N55" s="122"/>
      <c r="O55" s="122" t="s">
        <v>140</v>
      </c>
      <c r="P55" s="122"/>
      <c r="Q55" s="122"/>
      <c r="R55" s="122"/>
      <c r="S55" s="122"/>
      <c r="T55" s="122"/>
      <c r="U55" s="122"/>
      <c r="V55" s="122"/>
      <c r="W55" s="122"/>
      <c r="X55" s="123"/>
      <c r="Y55" s="122"/>
      <c r="Z55" s="122"/>
      <c r="AA55" s="122"/>
      <c r="AB55" s="122"/>
      <c r="AC55" s="122"/>
      <c r="AD55" s="124"/>
      <c r="AE55" s="122" t="s">
        <v>151</v>
      </c>
      <c r="AF55" s="122"/>
      <c r="AG55" s="122"/>
      <c r="AH55" s="122"/>
      <c r="AI55" s="122"/>
      <c r="AJ55" s="122"/>
      <c r="AK55" s="122"/>
      <c r="AL55" s="122"/>
      <c r="AM55" s="122"/>
      <c r="AN55" s="123"/>
      <c r="AO55" s="122"/>
      <c r="AP55" s="122"/>
      <c r="AQ55" s="122"/>
      <c r="AR55" s="122"/>
      <c r="AS55" s="124"/>
      <c r="AT55" s="124"/>
      <c r="AU55" s="122" t="s">
        <v>152</v>
      </c>
      <c r="AV55" s="124"/>
      <c r="AW55" s="124"/>
      <c r="AX55" s="124"/>
      <c r="AY55" s="124"/>
      <c r="AZ55" s="124"/>
      <c r="BA55" s="124"/>
      <c r="BB55" s="124"/>
      <c r="BC55" s="124"/>
      <c r="BD55" s="124"/>
      <c r="BE55" s="124"/>
      <c r="BF55" s="124"/>
      <c r="BG55" s="124"/>
      <c r="BH55" s="125"/>
      <c r="BI55" s="76"/>
      <c r="BJ55" s="1015"/>
      <c r="BK55" s="1015"/>
      <c r="BL55" s="1015"/>
      <c r="BM55" s="1015"/>
      <c r="BN55" s="174"/>
    </row>
    <row r="56" spans="2:66" ht="20.25" customHeight="1">
      <c r="B56" s="49"/>
      <c r="C56" s="49"/>
      <c r="D56" s="49"/>
      <c r="E56" s="49"/>
      <c r="F56" s="49"/>
      <c r="G56" s="69"/>
      <c r="H56" s="69"/>
      <c r="I56" s="69"/>
      <c r="J56" s="69"/>
      <c r="K56" s="69"/>
      <c r="L56" s="69"/>
      <c r="M56" s="121"/>
      <c r="N56" s="122"/>
      <c r="O56" s="1016" t="s">
        <v>132</v>
      </c>
      <c r="P56" s="1016"/>
      <c r="Q56" s="1016" t="s">
        <v>133</v>
      </c>
      <c r="R56" s="1016"/>
      <c r="S56" s="1016"/>
      <c r="T56" s="1016"/>
      <c r="U56" s="122"/>
      <c r="V56" s="1018" t="s">
        <v>134</v>
      </c>
      <c r="W56" s="1018"/>
      <c r="X56" s="1018"/>
      <c r="Y56" s="1018"/>
      <c r="Z56" s="126"/>
      <c r="AA56" s="127" t="s">
        <v>135</v>
      </c>
      <c r="AB56" s="127"/>
      <c r="AC56" s="2"/>
      <c r="AD56" s="124"/>
      <c r="AE56" s="1016" t="s">
        <v>132</v>
      </c>
      <c r="AF56" s="1016"/>
      <c r="AG56" s="1016" t="s">
        <v>133</v>
      </c>
      <c r="AH56" s="1016"/>
      <c r="AI56" s="1016"/>
      <c r="AJ56" s="1016"/>
      <c r="AK56" s="122"/>
      <c r="AL56" s="1018" t="s">
        <v>134</v>
      </c>
      <c r="AM56" s="1018"/>
      <c r="AN56" s="1018"/>
      <c r="AO56" s="1018"/>
      <c r="AP56" s="126"/>
      <c r="AQ56" s="127" t="s">
        <v>135</v>
      </c>
      <c r="AR56" s="127"/>
      <c r="AS56" s="124"/>
      <c r="AT56" s="124"/>
      <c r="AU56" s="124"/>
      <c r="AV56" s="124"/>
      <c r="AW56" s="124"/>
      <c r="AX56" s="124"/>
      <c r="AY56" s="124"/>
      <c r="AZ56" s="124"/>
      <c r="BA56" s="124"/>
      <c r="BB56" s="124"/>
      <c r="BC56" s="124"/>
      <c r="BD56" s="124"/>
      <c r="BE56" s="124"/>
      <c r="BF56" s="124"/>
      <c r="BG56" s="124"/>
      <c r="BH56" s="125"/>
      <c r="BI56" s="76"/>
      <c r="BJ56" s="1019"/>
      <c r="BK56" s="1019"/>
      <c r="BL56" s="1019"/>
      <c r="BM56" s="1019"/>
      <c r="BN56" s="174"/>
    </row>
    <row r="57" spans="2:66" ht="20.25" customHeight="1">
      <c r="B57" s="49"/>
      <c r="C57" s="49"/>
      <c r="D57" s="49"/>
      <c r="E57" s="49"/>
      <c r="F57" s="49"/>
      <c r="G57" s="69"/>
      <c r="H57" s="69"/>
      <c r="I57" s="69"/>
      <c r="J57" s="69"/>
      <c r="K57" s="69"/>
      <c r="L57" s="69"/>
      <c r="M57" s="121"/>
      <c r="N57" s="122"/>
      <c r="O57" s="1017"/>
      <c r="P57" s="1017"/>
      <c r="Q57" s="1017" t="s">
        <v>136</v>
      </c>
      <c r="R57" s="1017"/>
      <c r="S57" s="1017" t="s">
        <v>137</v>
      </c>
      <c r="T57" s="1017"/>
      <c r="U57" s="122"/>
      <c r="V57" s="1017" t="s">
        <v>136</v>
      </c>
      <c r="W57" s="1017"/>
      <c r="X57" s="1017" t="s">
        <v>137</v>
      </c>
      <c r="Y57" s="1017"/>
      <c r="Z57" s="126"/>
      <c r="AA57" s="127" t="s">
        <v>138</v>
      </c>
      <c r="AB57" s="127"/>
      <c r="AC57" s="2"/>
      <c r="AD57" s="124"/>
      <c r="AE57" s="1017"/>
      <c r="AF57" s="1017"/>
      <c r="AG57" s="1017" t="s">
        <v>136</v>
      </c>
      <c r="AH57" s="1017"/>
      <c r="AI57" s="1017" t="s">
        <v>137</v>
      </c>
      <c r="AJ57" s="1017"/>
      <c r="AK57" s="122"/>
      <c r="AL57" s="1017" t="s">
        <v>136</v>
      </c>
      <c r="AM57" s="1017"/>
      <c r="AN57" s="1017" t="s">
        <v>137</v>
      </c>
      <c r="AO57" s="1017"/>
      <c r="AP57" s="126"/>
      <c r="AQ57" s="127" t="s">
        <v>138</v>
      </c>
      <c r="AR57" s="127"/>
      <c r="AS57" s="124"/>
      <c r="AT57" s="124"/>
      <c r="AU57" s="128" t="s">
        <v>103</v>
      </c>
      <c r="AV57" s="128"/>
      <c r="AW57" s="128"/>
      <c r="AX57" s="128"/>
      <c r="AY57" s="126"/>
      <c r="AZ57" s="127" t="s">
        <v>104</v>
      </c>
      <c r="BA57" s="128"/>
      <c r="BB57" s="128"/>
      <c r="BC57" s="128"/>
      <c r="BD57" s="126"/>
      <c r="BE57" s="1017" t="s">
        <v>139</v>
      </c>
      <c r="BF57" s="1017"/>
      <c r="BG57" s="1017"/>
      <c r="BH57" s="1017"/>
      <c r="BI57" s="76"/>
      <c r="BJ57" s="1020"/>
      <c r="BK57" s="1020"/>
      <c r="BL57" s="1020"/>
      <c r="BM57" s="1020"/>
      <c r="BN57" s="174"/>
    </row>
    <row r="58" spans="2:66" ht="20.25" customHeight="1">
      <c r="B58" s="49"/>
      <c r="C58" s="49"/>
      <c r="D58" s="49"/>
      <c r="E58" s="49"/>
      <c r="F58" s="49"/>
      <c r="G58" s="69"/>
      <c r="H58" s="69"/>
      <c r="I58" s="69"/>
      <c r="J58" s="69"/>
      <c r="K58" s="69"/>
      <c r="L58" s="69"/>
      <c r="M58" s="121"/>
      <c r="N58" s="122"/>
      <c r="O58" s="1008" t="s">
        <v>6</v>
      </c>
      <c r="P58" s="1008"/>
      <c r="Q58" s="1009">
        <f>SUMIFS($BF$17:$BF$52,$J$17:$J$52,"看護職員",$L$17:$L$52,"A")</f>
        <v>0</v>
      </c>
      <c r="R58" s="1009"/>
      <c r="S58" s="1010">
        <f>SUMIFS($BH$17:$BH$52,$J$17:$J$52,"看護職員",$L$17:$L$52,"A")</f>
        <v>0</v>
      </c>
      <c r="T58" s="1010"/>
      <c r="U58" s="136"/>
      <c r="V58" s="1011">
        <v>0</v>
      </c>
      <c r="W58" s="1011"/>
      <c r="X58" s="1011">
        <v>0</v>
      </c>
      <c r="Y58" s="1011"/>
      <c r="Z58" s="137"/>
      <c r="AA58" s="1021">
        <v>0</v>
      </c>
      <c r="AB58" s="1022"/>
      <c r="AC58" s="2"/>
      <c r="AD58" s="124"/>
      <c r="AE58" s="1008" t="s">
        <v>6</v>
      </c>
      <c r="AF58" s="1008"/>
      <c r="AG58" s="1009">
        <f>SUMIFS($BF$17:$BF$52,$J$17:$J$52,"介護職員",$L$17:$L$52,"A")</f>
        <v>0</v>
      </c>
      <c r="AH58" s="1009"/>
      <c r="AI58" s="1010">
        <f>SUMIFS($BH$17:$BH$52,$J$17:$J$52,"介護職員",$L$17:$L$52,"A")</f>
        <v>0</v>
      </c>
      <c r="AJ58" s="1010"/>
      <c r="AK58" s="136"/>
      <c r="AL58" s="1011">
        <v>0</v>
      </c>
      <c r="AM58" s="1011"/>
      <c r="AN58" s="1011">
        <v>0</v>
      </c>
      <c r="AO58" s="1011"/>
      <c r="AP58" s="137"/>
      <c r="AQ58" s="1021">
        <v>0</v>
      </c>
      <c r="AR58" s="1022"/>
      <c r="AS58" s="124"/>
      <c r="AT58" s="124"/>
      <c r="AU58" s="1024">
        <f>Y72</f>
        <v>0</v>
      </c>
      <c r="AV58" s="1008"/>
      <c r="AW58" s="1008"/>
      <c r="AX58" s="1008"/>
      <c r="AY58" s="175" t="s">
        <v>153</v>
      </c>
      <c r="AZ58" s="1024">
        <f>AO72</f>
        <v>0</v>
      </c>
      <c r="BA58" s="1025"/>
      <c r="BB58" s="1025"/>
      <c r="BC58" s="1025"/>
      <c r="BD58" s="175" t="s">
        <v>147</v>
      </c>
      <c r="BE58" s="1023">
        <f>ROUNDDOWN(AU58+AZ58,1)</f>
        <v>0</v>
      </c>
      <c r="BF58" s="1023"/>
      <c r="BG58" s="1023"/>
      <c r="BH58" s="1023"/>
      <c r="BI58" s="76"/>
      <c r="BJ58" s="79"/>
      <c r="BK58" s="79"/>
      <c r="BL58" s="79"/>
      <c r="BM58" s="79"/>
      <c r="BN58" s="174"/>
    </row>
    <row r="59" spans="2:66" ht="20.25" customHeight="1">
      <c r="B59" s="49"/>
      <c r="C59" s="49"/>
      <c r="D59" s="49"/>
      <c r="E59" s="49"/>
      <c r="F59" s="49"/>
      <c r="G59" s="69"/>
      <c r="H59" s="69"/>
      <c r="I59" s="69"/>
      <c r="J59" s="69"/>
      <c r="K59" s="69"/>
      <c r="L59" s="69"/>
      <c r="M59" s="121"/>
      <c r="N59" s="122"/>
      <c r="O59" s="1008" t="s">
        <v>7</v>
      </c>
      <c r="P59" s="1008"/>
      <c r="Q59" s="1009">
        <f>SUMIFS($BF$17:$BF$52,$J$17:$J$52,"看護職員",$L$17:$L$52,"B")</f>
        <v>0</v>
      </c>
      <c r="R59" s="1009"/>
      <c r="S59" s="1010">
        <f>SUMIFS($BH$17:$BH$52,$J$17:$J$52,"看護職員",$L$17:$L$52,"B")</f>
        <v>0</v>
      </c>
      <c r="T59" s="1010"/>
      <c r="U59" s="136"/>
      <c r="V59" s="1011">
        <v>0</v>
      </c>
      <c r="W59" s="1011"/>
      <c r="X59" s="1011">
        <v>0</v>
      </c>
      <c r="Y59" s="1011"/>
      <c r="Z59" s="137"/>
      <c r="AA59" s="1021">
        <v>0</v>
      </c>
      <c r="AB59" s="1022"/>
      <c r="AC59" s="2"/>
      <c r="AD59" s="124"/>
      <c r="AE59" s="1008" t="s">
        <v>7</v>
      </c>
      <c r="AF59" s="1008"/>
      <c r="AG59" s="1009">
        <f>SUMIFS($BF$17:$BF$52,$J$17:$J$52,"介護職員",$L$17:$L$52,"B")</f>
        <v>0</v>
      </c>
      <c r="AH59" s="1009"/>
      <c r="AI59" s="1010">
        <f>SUMIFS($BH$17:$BH$52,$J$17:$J$52,"介護職員",$L$17:$L$52,"B")</f>
        <v>0</v>
      </c>
      <c r="AJ59" s="1010"/>
      <c r="AK59" s="136"/>
      <c r="AL59" s="1011">
        <v>0</v>
      </c>
      <c r="AM59" s="1011"/>
      <c r="AN59" s="1011">
        <v>0</v>
      </c>
      <c r="AO59" s="1011"/>
      <c r="AP59" s="137"/>
      <c r="AQ59" s="1021">
        <v>0</v>
      </c>
      <c r="AR59" s="1022"/>
      <c r="AS59" s="124"/>
      <c r="AT59" s="124"/>
      <c r="AU59" s="124"/>
      <c r="AV59" s="124"/>
      <c r="AW59" s="124"/>
      <c r="AX59" s="124"/>
      <c r="AY59" s="124"/>
      <c r="AZ59" s="124"/>
      <c r="BA59" s="124"/>
      <c r="BB59" s="124"/>
      <c r="BC59" s="124"/>
      <c r="BD59" s="124"/>
      <c r="BE59" s="124"/>
      <c r="BF59" s="124"/>
      <c r="BG59" s="124"/>
      <c r="BH59" s="125"/>
      <c r="BI59" s="76"/>
      <c r="BJ59" s="174"/>
      <c r="BK59" s="174"/>
      <c r="BL59" s="174"/>
      <c r="BM59" s="174"/>
      <c r="BN59" s="174"/>
    </row>
    <row r="60" spans="2:66" ht="20.25" customHeight="1">
      <c r="B60" s="49"/>
      <c r="C60" s="49"/>
      <c r="D60" s="49"/>
      <c r="E60" s="49"/>
      <c r="F60" s="49"/>
      <c r="G60" s="69"/>
      <c r="H60" s="69"/>
      <c r="I60" s="69"/>
      <c r="J60" s="69"/>
      <c r="K60" s="69"/>
      <c r="L60" s="69"/>
      <c r="M60" s="121"/>
      <c r="N60" s="122"/>
      <c r="O60" s="1008" t="s">
        <v>8</v>
      </c>
      <c r="P60" s="1008"/>
      <c r="Q60" s="1009">
        <f>SUMIFS($BF$17:$BF$52,$J$17:$J$52,"看護職員",$L$17:$L$52,"C")</f>
        <v>0</v>
      </c>
      <c r="R60" s="1009"/>
      <c r="S60" s="1010">
        <f>SUMIFS($BH$17:$BH$52,$J$17:$J$52,"看護職員",$L$17:$L$52,"C")</f>
        <v>0</v>
      </c>
      <c r="T60" s="1010"/>
      <c r="U60" s="136"/>
      <c r="V60" s="1011">
        <v>0</v>
      </c>
      <c r="W60" s="1011"/>
      <c r="X60" s="1012">
        <v>0</v>
      </c>
      <c r="Y60" s="1012"/>
      <c r="Z60" s="137"/>
      <c r="AA60" s="1013" t="s">
        <v>36</v>
      </c>
      <c r="AB60" s="1014"/>
      <c r="AC60" s="2"/>
      <c r="AD60" s="124"/>
      <c r="AE60" s="1008" t="s">
        <v>8</v>
      </c>
      <c r="AF60" s="1008"/>
      <c r="AG60" s="1009">
        <f>SUMIFS($BF$17:$BF$52,$J$17:$J$52,"介護職員",$L$17:$L$52,"C")</f>
        <v>0</v>
      </c>
      <c r="AH60" s="1009"/>
      <c r="AI60" s="1010">
        <f>SUMIFS($BH$17:$BH$52,$J$17:$J$52,"介護職員",$L$17:$L$52,"C")</f>
        <v>0</v>
      </c>
      <c r="AJ60" s="1010"/>
      <c r="AK60" s="136"/>
      <c r="AL60" s="1011">
        <v>0</v>
      </c>
      <c r="AM60" s="1011"/>
      <c r="AN60" s="1012">
        <v>0</v>
      </c>
      <c r="AO60" s="1012"/>
      <c r="AP60" s="137"/>
      <c r="AQ60" s="1013" t="s">
        <v>36</v>
      </c>
      <c r="AR60" s="1014"/>
      <c r="AS60" s="124"/>
      <c r="AT60" s="124"/>
      <c r="AU60" s="124"/>
      <c r="AV60" s="124"/>
      <c r="AW60" s="124"/>
      <c r="AX60" s="124"/>
      <c r="AY60" s="124"/>
      <c r="AZ60" s="124"/>
      <c r="BA60" s="124"/>
      <c r="BB60" s="124"/>
      <c r="BC60" s="124"/>
      <c r="BD60" s="124"/>
      <c r="BE60" s="124"/>
      <c r="BF60" s="124"/>
      <c r="BG60" s="124"/>
      <c r="BH60" s="125"/>
      <c r="BI60" s="76"/>
      <c r="BJ60" s="174"/>
      <c r="BK60" s="174"/>
      <c r="BL60" s="174"/>
      <c r="BM60" s="174"/>
      <c r="BN60" s="174"/>
    </row>
    <row r="61" spans="2:66" ht="20.25" customHeight="1">
      <c r="B61" s="49"/>
      <c r="C61" s="49"/>
      <c r="D61" s="49"/>
      <c r="E61" s="49"/>
      <c r="F61" s="49"/>
      <c r="G61" s="69"/>
      <c r="H61" s="69"/>
      <c r="I61" s="69"/>
      <c r="J61" s="69"/>
      <c r="K61" s="69"/>
      <c r="L61" s="69"/>
      <c r="M61" s="121"/>
      <c r="N61" s="122"/>
      <c r="O61" s="1008" t="s">
        <v>9</v>
      </c>
      <c r="P61" s="1008"/>
      <c r="Q61" s="1009">
        <f>SUMIFS($BF$17:$BF$52,$J$17:$J$52,"看護職員",$L$17:$L$52,"D")</f>
        <v>0</v>
      </c>
      <c r="R61" s="1009"/>
      <c r="S61" s="1010">
        <f>SUMIFS($BH$17:$BH$52,$J$17:$J$52,"看護職員",$L$17:$L$52,"D")</f>
        <v>0</v>
      </c>
      <c r="T61" s="1010"/>
      <c r="U61" s="136"/>
      <c r="V61" s="1011">
        <v>0</v>
      </c>
      <c r="W61" s="1011"/>
      <c r="X61" s="1012">
        <v>0</v>
      </c>
      <c r="Y61" s="1012"/>
      <c r="Z61" s="137"/>
      <c r="AA61" s="1013" t="s">
        <v>36</v>
      </c>
      <c r="AB61" s="1014"/>
      <c r="AC61" s="2"/>
      <c r="AD61" s="124"/>
      <c r="AE61" s="1008" t="s">
        <v>9</v>
      </c>
      <c r="AF61" s="1008"/>
      <c r="AG61" s="1009">
        <f>SUMIFS($BF$17:$BF$52,$J$17:$J$52,"介護職員",$L$17:$L$52,"D")</f>
        <v>0</v>
      </c>
      <c r="AH61" s="1009"/>
      <c r="AI61" s="1010">
        <f>SUMIFS($BH$17:$BH$52,$J$17:$J$52,"介護職員",$L$17:$L$52,"D")</f>
        <v>0</v>
      </c>
      <c r="AJ61" s="1010"/>
      <c r="AK61" s="136"/>
      <c r="AL61" s="1011">
        <v>0</v>
      </c>
      <c r="AM61" s="1011"/>
      <c r="AN61" s="1012">
        <v>0</v>
      </c>
      <c r="AO61" s="1012"/>
      <c r="AP61" s="137"/>
      <c r="AQ61" s="1013" t="s">
        <v>36</v>
      </c>
      <c r="AR61" s="1014"/>
      <c r="AS61" s="124"/>
      <c r="AT61" s="124"/>
      <c r="AU61" s="122" t="s">
        <v>156</v>
      </c>
      <c r="AV61" s="122"/>
      <c r="AW61" s="122"/>
      <c r="AX61" s="122"/>
      <c r="AY61" s="122"/>
      <c r="AZ61" s="122"/>
      <c r="BA61" s="124"/>
      <c r="BB61" s="124"/>
      <c r="BC61" s="124"/>
      <c r="BD61" s="124"/>
      <c r="BE61" s="124"/>
      <c r="BF61" s="124"/>
      <c r="BG61" s="124"/>
      <c r="BH61" s="125"/>
      <c r="BI61" s="76"/>
      <c r="BJ61" s="174"/>
      <c r="BK61" s="174"/>
      <c r="BL61" s="174"/>
      <c r="BM61" s="174"/>
      <c r="BN61" s="174"/>
    </row>
    <row r="62" spans="2:66" ht="20.25" customHeight="1">
      <c r="B62" s="49"/>
      <c r="C62" s="49"/>
      <c r="D62" s="49"/>
      <c r="E62" s="49"/>
      <c r="F62" s="49"/>
      <c r="G62" s="69"/>
      <c r="H62" s="69"/>
      <c r="I62" s="69"/>
      <c r="J62" s="69"/>
      <c r="K62" s="69"/>
      <c r="L62" s="69"/>
      <c r="M62" s="121"/>
      <c r="N62" s="122"/>
      <c r="O62" s="1008" t="s">
        <v>139</v>
      </c>
      <c r="P62" s="1008"/>
      <c r="Q62" s="1009">
        <f>SUM(Q58:R61)</f>
        <v>0</v>
      </c>
      <c r="R62" s="1009"/>
      <c r="S62" s="1010">
        <f>SUM(S58:T61)</f>
        <v>0</v>
      </c>
      <c r="T62" s="1010"/>
      <c r="U62" s="136"/>
      <c r="V62" s="1009">
        <f>SUM(V58:W61)</f>
        <v>0</v>
      </c>
      <c r="W62" s="1009"/>
      <c r="X62" s="1010">
        <f>SUM(X58:Y61)</f>
        <v>0</v>
      </c>
      <c r="Y62" s="1010"/>
      <c r="Z62" s="137"/>
      <c r="AA62" s="1026">
        <f>SUM(AA58:AB59)</f>
        <v>0</v>
      </c>
      <c r="AB62" s="1027"/>
      <c r="AC62" s="2"/>
      <c r="AD62" s="124"/>
      <c r="AE62" s="1008" t="s">
        <v>139</v>
      </c>
      <c r="AF62" s="1008"/>
      <c r="AG62" s="1009">
        <f>SUM(AG58:AH61)</f>
        <v>0</v>
      </c>
      <c r="AH62" s="1009"/>
      <c r="AI62" s="1010">
        <f>SUM(AI58:AJ61)</f>
        <v>0</v>
      </c>
      <c r="AJ62" s="1010"/>
      <c r="AK62" s="136"/>
      <c r="AL62" s="1009">
        <f>SUM(AL58:AM61)</f>
        <v>0</v>
      </c>
      <c r="AM62" s="1009"/>
      <c r="AN62" s="1010">
        <f>SUM(AN58:AO61)</f>
        <v>0</v>
      </c>
      <c r="AO62" s="1010"/>
      <c r="AP62" s="137"/>
      <c r="AQ62" s="1026">
        <f>SUM(AQ58:AR59)</f>
        <v>0</v>
      </c>
      <c r="AR62" s="1027"/>
      <c r="AS62" s="124"/>
      <c r="AT62" s="124"/>
      <c r="AU62" s="1008" t="s">
        <v>4</v>
      </c>
      <c r="AV62" s="1008"/>
      <c r="AW62" s="1008" t="s">
        <v>5</v>
      </c>
      <c r="AX62" s="1008"/>
      <c r="AY62" s="1008"/>
      <c r="AZ62" s="1008"/>
      <c r="BA62" s="124"/>
      <c r="BB62" s="124"/>
      <c r="BC62" s="124"/>
      <c r="BD62" s="124"/>
      <c r="BE62" s="124"/>
      <c r="BF62" s="124"/>
      <c r="BG62" s="124"/>
      <c r="BH62" s="125"/>
      <c r="BI62" s="76"/>
      <c r="BJ62" s="174"/>
      <c r="BK62" s="174"/>
      <c r="BL62" s="174"/>
      <c r="BM62" s="174"/>
      <c r="BN62" s="174"/>
    </row>
    <row r="63" spans="2:66" ht="20.25" customHeight="1">
      <c r="B63" s="49"/>
      <c r="C63" s="49"/>
      <c r="D63" s="49"/>
      <c r="E63" s="49"/>
      <c r="F63" s="49"/>
      <c r="G63" s="69"/>
      <c r="H63" s="69"/>
      <c r="I63" s="69"/>
      <c r="J63" s="69"/>
      <c r="K63" s="69"/>
      <c r="L63" s="69"/>
      <c r="M63" s="121"/>
      <c r="N63" s="121"/>
      <c r="O63" s="130"/>
      <c r="P63" s="130"/>
      <c r="Q63" s="130"/>
      <c r="R63" s="130"/>
      <c r="S63" s="131"/>
      <c r="T63" s="131"/>
      <c r="U63" s="131"/>
      <c r="V63" s="132"/>
      <c r="W63" s="132"/>
      <c r="X63" s="132"/>
      <c r="Y63" s="132"/>
      <c r="Z63" s="133"/>
      <c r="AA63" s="124"/>
      <c r="AB63" s="124"/>
      <c r="AC63" s="124"/>
      <c r="AD63" s="124"/>
      <c r="AE63" s="130"/>
      <c r="AF63" s="130"/>
      <c r="AG63" s="130"/>
      <c r="AH63" s="130"/>
      <c r="AI63" s="131"/>
      <c r="AJ63" s="131"/>
      <c r="AK63" s="131"/>
      <c r="AL63" s="132"/>
      <c r="AM63" s="132"/>
      <c r="AN63" s="132"/>
      <c r="AO63" s="132"/>
      <c r="AP63" s="133"/>
      <c r="AQ63" s="124"/>
      <c r="AR63" s="124"/>
      <c r="AS63" s="124"/>
      <c r="AT63" s="124"/>
      <c r="AU63" s="1008" t="s">
        <v>6</v>
      </c>
      <c r="AV63" s="1008"/>
      <c r="AW63" s="1008" t="s">
        <v>94</v>
      </c>
      <c r="AX63" s="1008"/>
      <c r="AY63" s="1008"/>
      <c r="AZ63" s="1008"/>
      <c r="BA63" s="124"/>
      <c r="BB63" s="124"/>
      <c r="BC63" s="124"/>
      <c r="BD63" s="124"/>
      <c r="BE63" s="124"/>
      <c r="BF63" s="124"/>
      <c r="BG63" s="124"/>
      <c r="BH63" s="125"/>
      <c r="BI63" s="76"/>
      <c r="BJ63" s="174"/>
      <c r="BK63" s="174"/>
      <c r="BL63" s="174"/>
      <c r="BM63" s="174"/>
      <c r="BN63" s="174"/>
    </row>
    <row r="64" spans="2:66" ht="20.25" customHeight="1">
      <c r="B64" s="49"/>
      <c r="C64" s="49"/>
      <c r="D64" s="49"/>
      <c r="E64" s="49"/>
      <c r="F64" s="49"/>
      <c r="G64" s="69"/>
      <c r="H64" s="69"/>
      <c r="I64" s="69"/>
      <c r="J64" s="69"/>
      <c r="K64" s="69"/>
      <c r="L64" s="69"/>
      <c r="M64" s="121"/>
      <c r="N64" s="121"/>
      <c r="O64" s="123" t="s">
        <v>142</v>
      </c>
      <c r="P64" s="122"/>
      <c r="Q64" s="122"/>
      <c r="R64" s="122"/>
      <c r="S64" s="122"/>
      <c r="T64" s="122"/>
      <c r="U64" s="157" t="s">
        <v>242</v>
      </c>
      <c r="V64" s="1031" t="s">
        <v>243</v>
      </c>
      <c r="W64" s="1032"/>
      <c r="X64" s="134"/>
      <c r="Y64" s="134"/>
      <c r="Z64" s="122"/>
      <c r="AA64" s="122"/>
      <c r="AB64" s="122"/>
      <c r="AC64" s="124"/>
      <c r="AD64" s="124"/>
      <c r="AE64" s="123" t="s">
        <v>142</v>
      </c>
      <c r="AF64" s="122"/>
      <c r="AG64" s="122"/>
      <c r="AH64" s="122"/>
      <c r="AI64" s="122"/>
      <c r="AJ64" s="122"/>
      <c r="AK64" s="157" t="s">
        <v>242</v>
      </c>
      <c r="AL64" s="1033" t="str">
        <f>V64</f>
        <v>週</v>
      </c>
      <c r="AM64" s="1034"/>
      <c r="AN64" s="134"/>
      <c r="AO64" s="134"/>
      <c r="AP64" s="122"/>
      <c r="AQ64" s="122"/>
      <c r="AR64" s="122"/>
      <c r="AS64" s="124"/>
      <c r="AT64" s="124"/>
      <c r="AU64" s="1008" t="s">
        <v>7</v>
      </c>
      <c r="AV64" s="1008"/>
      <c r="AW64" s="1008" t="s">
        <v>95</v>
      </c>
      <c r="AX64" s="1008"/>
      <c r="AY64" s="1008"/>
      <c r="AZ64" s="1008"/>
      <c r="BA64" s="124"/>
      <c r="BB64" s="124"/>
      <c r="BC64" s="124"/>
      <c r="BD64" s="124"/>
      <c r="BE64" s="124"/>
      <c r="BF64" s="124"/>
      <c r="BG64" s="124"/>
      <c r="BH64" s="125"/>
      <c r="BI64" s="76"/>
      <c r="BJ64" s="174"/>
      <c r="BK64" s="174"/>
      <c r="BL64" s="174"/>
      <c r="BM64" s="174"/>
      <c r="BN64" s="174"/>
    </row>
    <row r="65" spans="2:66" ht="20.25" customHeight="1">
      <c r="B65" s="49"/>
      <c r="C65" s="49"/>
      <c r="D65" s="49"/>
      <c r="E65" s="49"/>
      <c r="F65" s="49"/>
      <c r="G65" s="69"/>
      <c r="H65" s="69"/>
      <c r="I65" s="69"/>
      <c r="J65" s="69"/>
      <c r="K65" s="69"/>
      <c r="L65" s="69"/>
      <c r="M65" s="121"/>
      <c r="N65" s="121"/>
      <c r="O65" s="122" t="s">
        <v>143</v>
      </c>
      <c r="P65" s="122"/>
      <c r="Q65" s="122"/>
      <c r="R65" s="122"/>
      <c r="S65" s="122"/>
      <c r="T65" s="122" t="s">
        <v>144</v>
      </c>
      <c r="U65" s="122"/>
      <c r="V65" s="122"/>
      <c r="W65" s="122"/>
      <c r="X65" s="123"/>
      <c r="Y65" s="122"/>
      <c r="Z65" s="122"/>
      <c r="AA65" s="122"/>
      <c r="AB65" s="122"/>
      <c r="AC65" s="124"/>
      <c r="AD65" s="124"/>
      <c r="AE65" s="122" t="s">
        <v>143</v>
      </c>
      <c r="AF65" s="122"/>
      <c r="AG65" s="122"/>
      <c r="AH65" s="122"/>
      <c r="AI65" s="122"/>
      <c r="AJ65" s="122" t="s">
        <v>144</v>
      </c>
      <c r="AK65" s="122"/>
      <c r="AL65" s="122"/>
      <c r="AM65" s="122"/>
      <c r="AN65" s="123"/>
      <c r="AO65" s="122"/>
      <c r="AP65" s="122"/>
      <c r="AQ65" s="122"/>
      <c r="AR65" s="122"/>
      <c r="AS65" s="124"/>
      <c r="AT65" s="124"/>
      <c r="AU65" s="1008" t="s">
        <v>8</v>
      </c>
      <c r="AV65" s="1008"/>
      <c r="AW65" s="1008" t="s">
        <v>96</v>
      </c>
      <c r="AX65" s="1008"/>
      <c r="AY65" s="1008"/>
      <c r="AZ65" s="1008"/>
      <c r="BA65" s="124"/>
      <c r="BB65" s="124"/>
      <c r="BC65" s="124"/>
      <c r="BD65" s="124"/>
      <c r="BE65" s="124"/>
      <c r="BF65" s="124"/>
      <c r="BG65" s="124"/>
      <c r="BH65" s="125"/>
      <c r="BI65" s="76"/>
      <c r="BJ65" s="174"/>
      <c r="BK65" s="174"/>
      <c r="BL65" s="174"/>
      <c r="BM65" s="174"/>
      <c r="BN65" s="174"/>
    </row>
    <row r="66" spans="2:66" ht="20.25" customHeight="1">
      <c r="B66" s="49"/>
      <c r="C66" s="49"/>
      <c r="D66" s="49"/>
      <c r="E66" s="49"/>
      <c r="F66" s="49"/>
      <c r="G66" s="69"/>
      <c r="H66" s="69"/>
      <c r="I66" s="69"/>
      <c r="J66" s="69"/>
      <c r="K66" s="69"/>
      <c r="L66" s="69"/>
      <c r="M66" s="121"/>
      <c r="N66" s="121"/>
      <c r="O66" s="122" t="str">
        <f>IF($V$64="週","対象時間数（週平均）","対象時間数（当月合計）")</f>
        <v>対象時間数（週平均）</v>
      </c>
      <c r="P66" s="122"/>
      <c r="Q66" s="122"/>
      <c r="R66" s="122"/>
      <c r="S66" s="122"/>
      <c r="T66" s="122" t="str">
        <f>IF($V$64="週","週に勤務すべき時間数","当月に勤務すべき時間数")</f>
        <v>週に勤務すべき時間数</v>
      </c>
      <c r="U66" s="122"/>
      <c r="V66" s="122"/>
      <c r="W66" s="122"/>
      <c r="X66" s="123"/>
      <c r="Y66" s="122" t="s">
        <v>145</v>
      </c>
      <c r="Z66" s="122"/>
      <c r="AA66" s="122"/>
      <c r="AB66" s="122"/>
      <c r="AC66" s="124"/>
      <c r="AD66" s="124"/>
      <c r="AE66" s="122" t="str">
        <f>IF(AL64="週","対象時間数（週平均）","対象時間数（当月合計）")</f>
        <v>対象時間数（週平均）</v>
      </c>
      <c r="AF66" s="122"/>
      <c r="AG66" s="122"/>
      <c r="AH66" s="122"/>
      <c r="AI66" s="122"/>
      <c r="AJ66" s="122" t="str">
        <f>IF($AL$64="週","週に勤務すべき時間数","当月に勤務すべき時間数")</f>
        <v>週に勤務すべき時間数</v>
      </c>
      <c r="AK66" s="122"/>
      <c r="AL66" s="122"/>
      <c r="AM66" s="122"/>
      <c r="AN66" s="123"/>
      <c r="AO66" s="122" t="s">
        <v>145</v>
      </c>
      <c r="AP66" s="122"/>
      <c r="AQ66" s="122"/>
      <c r="AR66" s="122"/>
      <c r="AS66" s="124"/>
      <c r="AT66" s="124"/>
      <c r="AU66" s="1008" t="s">
        <v>9</v>
      </c>
      <c r="AV66" s="1008"/>
      <c r="AW66" s="1008" t="s">
        <v>157</v>
      </c>
      <c r="AX66" s="1008"/>
      <c r="AY66" s="1008"/>
      <c r="AZ66" s="1008"/>
      <c r="BA66" s="124"/>
      <c r="BB66" s="124"/>
      <c r="BC66" s="124"/>
      <c r="BD66" s="124"/>
      <c r="BE66" s="124"/>
      <c r="BF66" s="124"/>
      <c r="BG66" s="124"/>
      <c r="BH66" s="125"/>
      <c r="BI66" s="76"/>
      <c r="BJ66" s="174"/>
      <c r="BK66" s="174"/>
      <c r="BL66" s="174"/>
      <c r="BM66" s="174"/>
      <c r="BN66" s="174"/>
    </row>
    <row r="67" spans="2:66" ht="20.25" customHeight="1">
      <c r="M67" s="2"/>
      <c r="N67" s="2"/>
      <c r="O67" s="1035">
        <f>IF($V$64="週",X62,V62)</f>
        <v>0</v>
      </c>
      <c r="P67" s="1035"/>
      <c r="Q67" s="1035"/>
      <c r="R67" s="1035"/>
      <c r="S67" s="175" t="s">
        <v>146</v>
      </c>
      <c r="T67" s="1008">
        <f>IF($V$64="週",$BE$6,$BI$6)</f>
        <v>40</v>
      </c>
      <c r="U67" s="1008"/>
      <c r="V67" s="1008"/>
      <c r="W67" s="1008"/>
      <c r="X67" s="175" t="s">
        <v>147</v>
      </c>
      <c r="Y67" s="1028">
        <f>ROUNDDOWN(O67/T67,1)</f>
        <v>0</v>
      </c>
      <c r="Z67" s="1028"/>
      <c r="AA67" s="1028"/>
      <c r="AB67" s="1028"/>
      <c r="AC67" s="2"/>
      <c r="AD67" s="2"/>
      <c r="AE67" s="1035">
        <f>IF($AL$64="週",AN62,AL62)</f>
        <v>0</v>
      </c>
      <c r="AF67" s="1035"/>
      <c r="AG67" s="1035"/>
      <c r="AH67" s="1035"/>
      <c r="AI67" s="175" t="s">
        <v>146</v>
      </c>
      <c r="AJ67" s="1008">
        <f>IF($AL$64="週",$BE$6,$BI$6)</f>
        <v>40</v>
      </c>
      <c r="AK67" s="1008"/>
      <c r="AL67" s="1008"/>
      <c r="AM67" s="1008"/>
      <c r="AN67" s="175" t="s">
        <v>147</v>
      </c>
      <c r="AO67" s="1028">
        <f>ROUNDDOWN(AE67/AJ67,1)</f>
        <v>0</v>
      </c>
      <c r="AP67" s="1028"/>
      <c r="AQ67" s="1028"/>
      <c r="AR67" s="1028"/>
      <c r="AS67" s="2"/>
      <c r="AT67" s="2"/>
      <c r="AU67" s="2"/>
      <c r="AV67" s="2"/>
      <c r="AW67" s="2"/>
      <c r="AX67" s="2"/>
      <c r="AY67" s="2"/>
      <c r="AZ67" s="2"/>
      <c r="BA67" s="2"/>
      <c r="BB67" s="2"/>
      <c r="BC67" s="2"/>
      <c r="BD67" s="2"/>
      <c r="BE67" s="2"/>
      <c r="BF67" s="2"/>
      <c r="BG67" s="2"/>
      <c r="BH67" s="2"/>
    </row>
    <row r="68" spans="2:66" ht="20.25" customHeight="1">
      <c r="M68" s="2"/>
      <c r="N68" s="2"/>
      <c r="O68" s="122"/>
      <c r="P68" s="122"/>
      <c r="Q68" s="122"/>
      <c r="R68" s="122"/>
      <c r="S68" s="122"/>
      <c r="T68" s="122"/>
      <c r="U68" s="122"/>
      <c r="V68" s="122"/>
      <c r="W68" s="122"/>
      <c r="X68" s="123"/>
      <c r="Y68" s="122" t="s">
        <v>148</v>
      </c>
      <c r="Z68" s="122"/>
      <c r="AA68" s="122"/>
      <c r="AB68" s="122"/>
      <c r="AC68" s="2"/>
      <c r="AD68" s="2"/>
      <c r="AE68" s="122"/>
      <c r="AF68" s="122"/>
      <c r="AG68" s="122"/>
      <c r="AH68" s="122"/>
      <c r="AI68" s="122"/>
      <c r="AJ68" s="122"/>
      <c r="AK68" s="122"/>
      <c r="AL68" s="122"/>
      <c r="AM68" s="122"/>
      <c r="AN68" s="123"/>
      <c r="AO68" s="122" t="s">
        <v>148</v>
      </c>
      <c r="AP68" s="122"/>
      <c r="AQ68" s="122"/>
      <c r="AR68" s="122"/>
      <c r="AS68" s="2"/>
      <c r="AT68" s="2"/>
      <c r="AU68" s="2"/>
      <c r="AV68" s="2"/>
      <c r="AW68" s="2"/>
      <c r="AX68" s="2"/>
      <c r="AY68" s="2"/>
      <c r="AZ68" s="2"/>
      <c r="BA68" s="2"/>
      <c r="BB68" s="2"/>
      <c r="BC68" s="2"/>
      <c r="BD68" s="2"/>
      <c r="BE68" s="2"/>
      <c r="BF68" s="2"/>
      <c r="BG68" s="2"/>
      <c r="BH68" s="2"/>
    </row>
    <row r="69" spans="2:66" ht="20.25" customHeight="1">
      <c r="M69" s="2"/>
      <c r="N69" s="2"/>
      <c r="O69" s="122" t="s">
        <v>203</v>
      </c>
      <c r="P69" s="122"/>
      <c r="Q69" s="122"/>
      <c r="R69" s="122"/>
      <c r="S69" s="122"/>
      <c r="T69" s="122"/>
      <c r="U69" s="122"/>
      <c r="V69" s="122"/>
      <c r="W69" s="122"/>
      <c r="X69" s="123"/>
      <c r="Y69" s="122"/>
      <c r="Z69" s="122"/>
      <c r="AA69" s="122"/>
      <c r="AB69" s="122"/>
      <c r="AC69" s="2"/>
      <c r="AD69" s="2"/>
      <c r="AE69" s="122" t="s">
        <v>204</v>
      </c>
      <c r="AF69" s="122"/>
      <c r="AG69" s="122"/>
      <c r="AH69" s="122"/>
      <c r="AI69" s="122"/>
      <c r="AJ69" s="122"/>
      <c r="AK69" s="122"/>
      <c r="AL69" s="122"/>
      <c r="AM69" s="122"/>
      <c r="AN69" s="123"/>
      <c r="AO69" s="122"/>
      <c r="AP69" s="122"/>
      <c r="AQ69" s="122"/>
      <c r="AR69" s="122"/>
      <c r="AS69" s="2"/>
      <c r="AT69" s="2"/>
      <c r="AU69" s="2"/>
      <c r="AV69" s="2"/>
      <c r="AW69" s="2"/>
      <c r="AX69" s="2"/>
      <c r="AY69" s="2"/>
      <c r="AZ69" s="2"/>
      <c r="BA69" s="2"/>
      <c r="BB69" s="2"/>
      <c r="BC69" s="2"/>
      <c r="BD69" s="2"/>
      <c r="BE69" s="2"/>
      <c r="BF69" s="2"/>
      <c r="BG69" s="2"/>
      <c r="BH69" s="2"/>
    </row>
    <row r="70" spans="2:66" ht="20.25" customHeight="1">
      <c r="M70" s="2"/>
      <c r="N70" s="2"/>
      <c r="O70" s="122" t="s">
        <v>135</v>
      </c>
      <c r="P70" s="122"/>
      <c r="Q70" s="122"/>
      <c r="R70" s="122"/>
      <c r="S70" s="122"/>
      <c r="T70" s="122"/>
      <c r="U70" s="122"/>
      <c r="V70" s="122"/>
      <c r="W70" s="122"/>
      <c r="X70" s="123"/>
      <c r="Y70" s="1016"/>
      <c r="Z70" s="1016"/>
      <c r="AA70" s="1016"/>
      <c r="AB70" s="1016"/>
      <c r="AC70" s="2"/>
      <c r="AD70" s="2"/>
      <c r="AE70" s="122" t="s">
        <v>135</v>
      </c>
      <c r="AF70" s="122"/>
      <c r="AG70" s="122"/>
      <c r="AH70" s="122"/>
      <c r="AI70" s="122"/>
      <c r="AJ70" s="122"/>
      <c r="AK70" s="122"/>
      <c r="AL70" s="122"/>
      <c r="AM70" s="122"/>
      <c r="AN70" s="123"/>
      <c r="AO70" s="1016"/>
      <c r="AP70" s="1016"/>
      <c r="AQ70" s="1016"/>
      <c r="AR70" s="1016"/>
      <c r="AS70" s="2"/>
      <c r="AT70" s="2"/>
      <c r="AU70" s="2"/>
      <c r="AV70" s="2"/>
      <c r="AW70" s="2"/>
      <c r="AX70" s="2"/>
      <c r="AY70" s="2"/>
      <c r="AZ70" s="2"/>
      <c r="BA70" s="2"/>
      <c r="BB70" s="2"/>
      <c r="BC70" s="2"/>
      <c r="BD70" s="2"/>
      <c r="BE70" s="2"/>
      <c r="BF70" s="2"/>
      <c r="BG70" s="2"/>
      <c r="BH70" s="2"/>
    </row>
    <row r="71" spans="2:66" ht="20.25" customHeight="1">
      <c r="M71" s="2"/>
      <c r="N71" s="2"/>
      <c r="O71" s="126" t="s">
        <v>149</v>
      </c>
      <c r="P71" s="126"/>
      <c r="Q71" s="126"/>
      <c r="R71" s="126"/>
      <c r="S71" s="126"/>
      <c r="T71" s="122" t="s">
        <v>150</v>
      </c>
      <c r="U71" s="126"/>
      <c r="V71" s="126"/>
      <c r="W71" s="126"/>
      <c r="X71" s="126"/>
      <c r="Y71" s="1017" t="s">
        <v>139</v>
      </c>
      <c r="Z71" s="1017"/>
      <c r="AA71" s="1017"/>
      <c r="AB71" s="1017"/>
      <c r="AC71" s="2"/>
      <c r="AD71" s="2"/>
      <c r="AE71" s="126" t="s">
        <v>149</v>
      </c>
      <c r="AF71" s="126"/>
      <c r="AG71" s="126"/>
      <c r="AH71" s="126"/>
      <c r="AI71" s="126"/>
      <c r="AJ71" s="122" t="s">
        <v>150</v>
      </c>
      <c r="AK71" s="126"/>
      <c r="AL71" s="126"/>
      <c r="AM71" s="126"/>
      <c r="AN71" s="126"/>
      <c r="AO71" s="1017" t="s">
        <v>139</v>
      </c>
      <c r="AP71" s="1017"/>
      <c r="AQ71" s="1017"/>
      <c r="AR71" s="1017"/>
      <c r="AS71" s="2"/>
      <c r="AT71" s="2"/>
      <c r="AU71" s="2"/>
      <c r="AV71" s="2"/>
      <c r="AW71" s="2"/>
      <c r="AX71" s="2"/>
      <c r="AY71" s="2"/>
      <c r="AZ71" s="2"/>
      <c r="BA71" s="2"/>
      <c r="BB71" s="2"/>
      <c r="BC71" s="2"/>
      <c r="BD71" s="2"/>
      <c r="BE71" s="2"/>
      <c r="BF71" s="2"/>
      <c r="BG71" s="2"/>
      <c r="BH71" s="2"/>
    </row>
    <row r="72" spans="2:66" ht="20.25" customHeight="1">
      <c r="M72" s="2"/>
      <c r="N72" s="2"/>
      <c r="O72" s="1008">
        <f>AA62</f>
        <v>0</v>
      </c>
      <c r="P72" s="1008"/>
      <c r="Q72" s="1008"/>
      <c r="R72" s="1008"/>
      <c r="S72" s="175" t="s">
        <v>153</v>
      </c>
      <c r="T72" s="1028">
        <f>Y67</f>
        <v>0</v>
      </c>
      <c r="U72" s="1028"/>
      <c r="V72" s="1028"/>
      <c r="W72" s="1028"/>
      <c r="X72" s="175" t="s">
        <v>147</v>
      </c>
      <c r="Y72" s="1023">
        <f>ROUNDDOWN(O72+T72,1)</f>
        <v>0</v>
      </c>
      <c r="Z72" s="1023"/>
      <c r="AA72" s="1023"/>
      <c r="AB72" s="1023"/>
      <c r="AC72" s="135"/>
      <c r="AD72" s="135"/>
      <c r="AE72" s="1029">
        <f>AQ62</f>
        <v>0</v>
      </c>
      <c r="AF72" s="1029"/>
      <c r="AG72" s="1029"/>
      <c r="AH72" s="1029"/>
      <c r="AI72" s="133" t="s">
        <v>153</v>
      </c>
      <c r="AJ72" s="1030">
        <f>AO67</f>
        <v>0</v>
      </c>
      <c r="AK72" s="1030"/>
      <c r="AL72" s="1030"/>
      <c r="AM72" s="1030"/>
      <c r="AN72" s="133" t="s">
        <v>147</v>
      </c>
      <c r="AO72" s="1023">
        <f>ROUNDDOWN(AE72+AJ72,1)</f>
        <v>0</v>
      </c>
      <c r="AP72" s="1023"/>
      <c r="AQ72" s="1023"/>
      <c r="AR72" s="1023"/>
      <c r="AS72" s="2"/>
      <c r="AT72" s="2"/>
      <c r="AU72" s="2"/>
      <c r="AV72" s="2"/>
      <c r="AW72" s="2"/>
      <c r="AX72" s="2"/>
      <c r="AY72" s="2"/>
      <c r="AZ72" s="2"/>
      <c r="BA72" s="2"/>
      <c r="BB72" s="2"/>
      <c r="BC72" s="2"/>
      <c r="BD72" s="2"/>
      <c r="BE72" s="2"/>
      <c r="BF72" s="2"/>
      <c r="BG72" s="2"/>
      <c r="BH72" s="2"/>
    </row>
    <row r="73" spans="2:66" ht="20.25" customHeight="1"/>
    <row r="74" spans="2:66" ht="20.25" customHeight="1"/>
    <row r="75" spans="2:66" ht="20.25" customHeight="1"/>
    <row r="76" spans="2:66" ht="20.25" customHeight="1"/>
    <row r="77" spans="2:66" ht="20.25" customHeight="1"/>
    <row r="78" spans="2:66" ht="20.25" customHeight="1"/>
    <row r="79" spans="2:66" ht="20.25" customHeight="1"/>
    <row r="80" spans="2:66"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119" spans="1:63">
      <c r="A119" s="11"/>
      <c r="B119" s="11"/>
      <c r="C119" s="11"/>
      <c r="D119" s="11"/>
      <c r="E119" s="11"/>
      <c r="F119" s="11"/>
      <c r="G119" s="12"/>
      <c r="H119" s="12"/>
      <c r="I119" s="12"/>
      <c r="J119" s="12"/>
      <c r="K119" s="12"/>
      <c r="L119" s="12"/>
      <c r="M119" s="12"/>
      <c r="N119" s="12"/>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0"/>
      <c r="BE119" s="10"/>
      <c r="BF119" s="10"/>
      <c r="BG119" s="10"/>
      <c r="BH119" s="10"/>
      <c r="BI119" s="10"/>
      <c r="BJ119" s="10"/>
      <c r="BK119" s="10"/>
    </row>
    <row r="120" spans="1:63">
      <c r="A120" s="11"/>
      <c r="B120" s="11"/>
      <c r="C120" s="11"/>
      <c r="D120" s="11"/>
      <c r="E120" s="11"/>
      <c r="F120" s="11"/>
      <c r="G120" s="12"/>
      <c r="H120" s="12"/>
      <c r="I120" s="12"/>
      <c r="J120" s="12"/>
      <c r="K120" s="12"/>
      <c r="L120" s="12"/>
      <c r="M120" s="12"/>
      <c r="N120" s="12"/>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0"/>
      <c r="BE120" s="10"/>
      <c r="BF120" s="10"/>
      <c r="BG120" s="10"/>
      <c r="BH120" s="10"/>
      <c r="BI120" s="10"/>
      <c r="BJ120" s="10"/>
      <c r="BK120" s="10"/>
    </row>
    <row r="121" spans="1:63">
      <c r="A121" s="11"/>
      <c r="B121" s="11"/>
      <c r="C121" s="11"/>
      <c r="D121" s="11"/>
      <c r="E121" s="11"/>
      <c r="F121" s="11"/>
      <c r="G121" s="14"/>
      <c r="H121" s="14"/>
      <c r="I121" s="14"/>
      <c r="J121" s="14"/>
      <c r="K121" s="14"/>
      <c r="L121" s="14"/>
      <c r="M121" s="14"/>
      <c r="N121" s="14"/>
      <c r="O121" s="12"/>
      <c r="P121" s="12"/>
      <c r="Q121" s="11"/>
      <c r="R121" s="11"/>
      <c r="S121" s="11"/>
      <c r="T121" s="11"/>
      <c r="U121" s="11"/>
      <c r="V121" s="11"/>
    </row>
    <row r="122" spans="1:63">
      <c r="A122" s="11"/>
      <c r="B122" s="11"/>
      <c r="C122" s="11"/>
      <c r="D122" s="11"/>
      <c r="E122" s="11"/>
      <c r="F122" s="11"/>
      <c r="G122" s="14"/>
      <c r="H122" s="14"/>
      <c r="I122" s="14"/>
      <c r="J122" s="14"/>
      <c r="K122" s="14"/>
      <c r="L122" s="14"/>
      <c r="M122" s="14"/>
      <c r="N122" s="14"/>
      <c r="O122" s="12"/>
      <c r="P122" s="12"/>
      <c r="Q122" s="11"/>
      <c r="R122" s="11"/>
      <c r="S122" s="11"/>
      <c r="T122" s="11"/>
      <c r="U122" s="11"/>
      <c r="V122" s="11"/>
    </row>
    <row r="123" spans="1:63">
      <c r="G123" s="3"/>
      <c r="H123" s="3"/>
      <c r="I123" s="3"/>
      <c r="J123" s="3"/>
      <c r="K123" s="3"/>
      <c r="L123" s="3"/>
      <c r="M123" s="3"/>
      <c r="N123" s="3"/>
    </row>
    <row r="124" spans="1:63">
      <c r="G124" s="3"/>
      <c r="H124" s="3"/>
      <c r="I124" s="3"/>
      <c r="J124" s="3"/>
      <c r="K124" s="3"/>
      <c r="L124" s="3"/>
      <c r="M124" s="3"/>
      <c r="N124" s="3"/>
    </row>
    <row r="125" spans="1:63">
      <c r="G125" s="3"/>
      <c r="H125" s="3"/>
      <c r="I125" s="3"/>
      <c r="J125" s="3"/>
      <c r="K125" s="3"/>
      <c r="L125" s="3"/>
      <c r="M125" s="3"/>
      <c r="N125" s="3"/>
    </row>
    <row r="126" spans="1:63">
      <c r="G126" s="3"/>
      <c r="H126" s="3"/>
      <c r="I126" s="3"/>
      <c r="J126" s="3"/>
      <c r="K126" s="3"/>
      <c r="L126" s="3"/>
      <c r="M126" s="3"/>
      <c r="N126" s="3"/>
    </row>
  </sheetData>
  <sheetProtection insertRows="0" deleteRows="0"/>
  <mergeCells count="352">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S17:W18"/>
    <mergeCell ref="BF17:BG17"/>
    <mergeCell ref="BH17:BI17"/>
    <mergeCell ref="BJ19:BN20"/>
    <mergeCell ref="BF20:BG20"/>
    <mergeCell ref="BH20:BI20"/>
    <mergeCell ref="B19:B20"/>
    <mergeCell ref="C19:C20"/>
    <mergeCell ref="D19:F20"/>
    <mergeCell ref="G19:H20"/>
    <mergeCell ref="M19:N20"/>
    <mergeCell ref="O19:R20"/>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BE57:BH57"/>
    <mergeCell ref="BJ57:BM57"/>
    <mergeCell ref="O58:P58"/>
    <mergeCell ref="Q58:R58"/>
    <mergeCell ref="S58:T58"/>
    <mergeCell ref="V58:W58"/>
    <mergeCell ref="X58:Y58"/>
    <mergeCell ref="AA58:AB58"/>
    <mergeCell ref="AE58:AF58"/>
    <mergeCell ref="BE58:BH58"/>
    <mergeCell ref="AG58:AH58"/>
    <mergeCell ref="V57:W57"/>
    <mergeCell ref="X57:Y57"/>
    <mergeCell ref="AG57:AH57"/>
    <mergeCell ref="AI57:AJ57"/>
    <mergeCell ref="AL57:AM57"/>
    <mergeCell ref="AU63:AV63"/>
    <mergeCell ref="AW63:AZ63"/>
    <mergeCell ref="AQ61:AR61"/>
    <mergeCell ref="AL60:AM60"/>
    <mergeCell ref="AN60:AO60"/>
    <mergeCell ref="AQ60:AR60"/>
    <mergeCell ref="BJ55:BM55"/>
    <mergeCell ref="O56:P57"/>
    <mergeCell ref="Q56:T56"/>
    <mergeCell ref="V56:Y56"/>
    <mergeCell ref="AE56:AF57"/>
    <mergeCell ref="AG56:AJ56"/>
    <mergeCell ref="AL56:AO56"/>
    <mergeCell ref="BJ56:BM56"/>
    <mergeCell ref="Q57:R57"/>
    <mergeCell ref="S57:T57"/>
    <mergeCell ref="AN57:AO57"/>
    <mergeCell ref="O59:P59"/>
    <mergeCell ref="Q59:R59"/>
    <mergeCell ref="S59:T59"/>
    <mergeCell ref="V59:W59"/>
    <mergeCell ref="X59:Y59"/>
    <mergeCell ref="AA59:AB59"/>
    <mergeCell ref="AZ58:BC58"/>
    <mergeCell ref="AL59:AM59"/>
    <mergeCell ref="AQ62:AR62"/>
    <mergeCell ref="AU62:AV62"/>
    <mergeCell ref="AE59:AF59"/>
    <mergeCell ref="AG59:AH59"/>
    <mergeCell ref="AI59:AJ59"/>
    <mergeCell ref="AI58:AJ58"/>
    <mergeCell ref="AL58:AM58"/>
    <mergeCell ref="AN58:AO58"/>
    <mergeCell ref="AQ58:AR58"/>
    <mergeCell ref="AU58:AX58"/>
    <mergeCell ref="AN59:AO59"/>
    <mergeCell ref="AQ59:AR59"/>
    <mergeCell ref="AG60:AH60"/>
    <mergeCell ref="AI60:AJ60"/>
    <mergeCell ref="AW62:AZ62"/>
    <mergeCell ref="O62:P62"/>
    <mergeCell ref="Q62:R62"/>
    <mergeCell ref="S62:T62"/>
    <mergeCell ref="V62:W62"/>
    <mergeCell ref="X62:Y62"/>
    <mergeCell ref="AA62:AB62"/>
    <mergeCell ref="AE62:AF62"/>
    <mergeCell ref="AG62:AH62"/>
    <mergeCell ref="AI62:AJ62"/>
    <mergeCell ref="O60:P60"/>
    <mergeCell ref="Q60:R60"/>
    <mergeCell ref="S60:T60"/>
    <mergeCell ref="V60:W60"/>
    <mergeCell ref="AL62:AM62"/>
    <mergeCell ref="AN62:AO62"/>
    <mergeCell ref="Y70:AB70"/>
    <mergeCell ref="AO70:AR70"/>
    <mergeCell ref="Y71:AB71"/>
    <mergeCell ref="AO71:AR71"/>
    <mergeCell ref="X60:Y60"/>
    <mergeCell ref="AA60:AB60"/>
    <mergeCell ref="AE60:AF60"/>
    <mergeCell ref="AA61:AB61"/>
    <mergeCell ref="AE61:AF61"/>
    <mergeCell ref="AG61:AH61"/>
    <mergeCell ref="AI61:AJ61"/>
    <mergeCell ref="AL61:AM61"/>
    <mergeCell ref="AN61:AO61"/>
    <mergeCell ref="O61:P61"/>
    <mergeCell ref="Q61:R61"/>
    <mergeCell ref="S61:T61"/>
    <mergeCell ref="V61:W61"/>
    <mergeCell ref="X61:Y61"/>
    <mergeCell ref="O72:R72"/>
    <mergeCell ref="T72:W72"/>
    <mergeCell ref="Y72:AB72"/>
    <mergeCell ref="AE72:AH72"/>
    <mergeCell ref="AJ72:AM72"/>
    <mergeCell ref="AO72:AR72"/>
    <mergeCell ref="V64:W64"/>
    <mergeCell ref="AL64:AM64"/>
    <mergeCell ref="AU66:AV66"/>
    <mergeCell ref="AW66:AZ66"/>
    <mergeCell ref="O67:R67"/>
    <mergeCell ref="T67:W67"/>
    <mergeCell ref="Y67:AB67"/>
    <mergeCell ref="AE67:AH67"/>
    <mergeCell ref="AJ67:AM67"/>
    <mergeCell ref="AO67:AR67"/>
    <mergeCell ref="AU64:AV64"/>
    <mergeCell ref="AW64:AZ64"/>
    <mergeCell ref="AU65:AV65"/>
    <mergeCell ref="AW65:AZ65"/>
  </mergeCells>
  <phoneticPr fontId="2"/>
  <conditionalFormatting sqref="AA66:AD66 AS66:BE66">
    <cfRule type="expression" dxfId="110" priority="238">
      <formula>OR(#REF!=$B53,#REF!=$B53)</formula>
    </cfRule>
  </conditionalFormatting>
  <conditionalFormatting sqref="AD56 AA56:AB56 AA65:AD65 AS65:BE65 AS56:BE56">
    <cfRule type="expression" dxfId="109" priority="239">
      <formula>OR(#REF!=$B54,#REF!=$B54)</formula>
    </cfRule>
  </conditionalFormatting>
  <conditionalFormatting sqref="AQ66:AR66">
    <cfRule type="expression" dxfId="108" priority="236">
      <formula>OR(#REF!=$B53,#REF!=$B53)</formula>
    </cfRule>
  </conditionalFormatting>
  <conditionalFormatting sqref="AQ56:AR56 AQ65:AR65">
    <cfRule type="expression" dxfId="107" priority="237">
      <formula>OR(#REF!=$B54,#REF!=$B54)</formula>
    </cfRule>
  </conditionalFormatting>
  <conditionalFormatting sqref="BF18:BI18">
    <cfRule type="expression" dxfId="106" priority="235">
      <formula>INDIRECT(ADDRESS(ROW(),COLUMN()))=TRUNC(INDIRECT(ADDRESS(ROW(),COLUMN())))</formula>
    </cfRule>
  </conditionalFormatting>
  <conditionalFormatting sqref="BF20:BI20">
    <cfRule type="expression" dxfId="105" priority="234">
      <formula>INDIRECT(ADDRESS(ROW(),COLUMN()))=TRUNC(INDIRECT(ADDRESS(ROW(),COLUMN())))</formula>
    </cfRule>
  </conditionalFormatting>
  <conditionalFormatting sqref="BF22:BI22">
    <cfRule type="expression" dxfId="104" priority="233">
      <formula>INDIRECT(ADDRESS(ROW(),COLUMN()))=TRUNC(INDIRECT(ADDRESS(ROW(),COLUMN())))</formula>
    </cfRule>
  </conditionalFormatting>
  <conditionalFormatting sqref="BF24:BI24">
    <cfRule type="expression" dxfId="103" priority="232">
      <formula>INDIRECT(ADDRESS(ROW(),COLUMN()))=TRUNC(INDIRECT(ADDRESS(ROW(),COLUMN())))</formula>
    </cfRule>
  </conditionalFormatting>
  <conditionalFormatting sqref="BF26:BI26">
    <cfRule type="expression" dxfId="102" priority="231">
      <formula>INDIRECT(ADDRESS(ROW(),COLUMN()))=TRUNC(INDIRECT(ADDRESS(ROW(),COLUMN())))</formula>
    </cfRule>
  </conditionalFormatting>
  <conditionalFormatting sqref="BF28:BI28">
    <cfRule type="expression" dxfId="101" priority="230">
      <formula>INDIRECT(ADDRESS(ROW(),COLUMN()))=TRUNC(INDIRECT(ADDRESS(ROW(),COLUMN())))</formula>
    </cfRule>
  </conditionalFormatting>
  <conditionalFormatting sqref="BF30:BI30">
    <cfRule type="expression" dxfId="100" priority="229">
      <formula>INDIRECT(ADDRESS(ROW(),COLUMN()))=TRUNC(INDIRECT(ADDRESS(ROW(),COLUMN())))</formula>
    </cfRule>
  </conditionalFormatting>
  <conditionalFormatting sqref="BF32:BI32">
    <cfRule type="expression" dxfId="99" priority="228">
      <formula>INDIRECT(ADDRESS(ROW(),COLUMN()))=TRUNC(INDIRECT(ADDRESS(ROW(),COLUMN())))</formula>
    </cfRule>
  </conditionalFormatting>
  <conditionalFormatting sqref="BF34:BI34">
    <cfRule type="expression" dxfId="98" priority="227">
      <formula>INDIRECT(ADDRESS(ROW(),COLUMN()))=TRUNC(INDIRECT(ADDRESS(ROW(),COLUMN())))</formula>
    </cfRule>
  </conditionalFormatting>
  <conditionalFormatting sqref="BF36:BI36">
    <cfRule type="expression" dxfId="97" priority="226">
      <formula>INDIRECT(ADDRESS(ROW(),COLUMN()))=TRUNC(INDIRECT(ADDRESS(ROW(),COLUMN())))</formula>
    </cfRule>
  </conditionalFormatting>
  <conditionalFormatting sqref="BF38:BI38">
    <cfRule type="expression" dxfId="96" priority="225">
      <formula>INDIRECT(ADDRESS(ROW(),COLUMN()))=TRUNC(INDIRECT(ADDRESS(ROW(),COLUMN())))</formula>
    </cfRule>
  </conditionalFormatting>
  <conditionalFormatting sqref="BF40:BI40">
    <cfRule type="expression" dxfId="95" priority="224">
      <formula>INDIRECT(ADDRESS(ROW(),COLUMN()))=TRUNC(INDIRECT(ADDRESS(ROW(),COLUMN())))</formula>
    </cfRule>
  </conditionalFormatting>
  <conditionalFormatting sqref="BF42:BI42">
    <cfRule type="expression" dxfId="94" priority="223">
      <formula>INDIRECT(ADDRESS(ROW(),COLUMN()))=TRUNC(INDIRECT(ADDRESS(ROW(),COLUMN())))</formula>
    </cfRule>
  </conditionalFormatting>
  <conditionalFormatting sqref="BF44:BI44">
    <cfRule type="expression" dxfId="93" priority="222">
      <formula>INDIRECT(ADDRESS(ROW(),COLUMN()))=TRUNC(INDIRECT(ADDRESS(ROW(),COLUMN())))</formula>
    </cfRule>
  </conditionalFormatting>
  <conditionalFormatting sqref="BF46:BI46">
    <cfRule type="expression" dxfId="92" priority="221">
      <formula>INDIRECT(ADDRESS(ROW(),COLUMN()))=TRUNC(INDIRECT(ADDRESS(ROW(),COLUMN())))</formula>
    </cfRule>
  </conditionalFormatting>
  <conditionalFormatting sqref="BF48:BI48">
    <cfRule type="expression" dxfId="91" priority="220">
      <formula>INDIRECT(ADDRESS(ROW(),COLUMN()))=TRUNC(INDIRECT(ADDRESS(ROW(),COLUMN())))</formula>
    </cfRule>
  </conditionalFormatting>
  <conditionalFormatting sqref="BF50:BI50">
    <cfRule type="expression" dxfId="90" priority="219">
      <formula>INDIRECT(ADDRESS(ROW(),COLUMN()))=TRUNC(INDIRECT(ADDRESS(ROW(),COLUMN())))</formula>
    </cfRule>
  </conditionalFormatting>
  <conditionalFormatting sqref="BF52:BI52">
    <cfRule type="expression" dxfId="89" priority="218">
      <formula>INDIRECT(ADDRESS(ROW(),COLUMN()))=TRUNC(INDIRECT(ADDRESS(ROW(),COLUMN())))</formula>
    </cfRule>
  </conditionalFormatting>
  <conditionalFormatting sqref="AG62:AR62 AK58:AR61">
    <cfRule type="expression" dxfId="88" priority="204">
      <formula>INDIRECT(ADDRESS(ROW(),COLUMN()))=TRUNC(INDIRECT(ADDRESS(ROW(),COLUMN())))</formula>
    </cfRule>
  </conditionalFormatting>
  <conditionalFormatting sqref="Q58:AB62">
    <cfRule type="expression" dxfId="87" priority="205">
      <formula>INDIRECT(ADDRESS(ROW(),COLUMN()))=TRUNC(INDIRECT(ADDRESS(ROW(),COLUMN())))</formula>
    </cfRule>
  </conditionalFormatting>
  <conditionalFormatting sqref="O67:R67">
    <cfRule type="expression" dxfId="86" priority="203">
      <formula>INDIRECT(ADDRESS(ROW(),COLUMN()))=TRUNC(INDIRECT(ADDRESS(ROW(),COLUMN())))</formula>
    </cfRule>
  </conditionalFormatting>
  <conditionalFormatting sqref="AE67:AH67">
    <cfRule type="expression" dxfId="85" priority="202">
      <formula>INDIRECT(ADDRESS(ROW(),COLUMN()))=TRUNC(INDIRECT(ADDRESS(ROW(),COLUMN())))</formula>
    </cfRule>
  </conditionalFormatting>
  <conditionalFormatting sqref="AG58:AJ61">
    <cfRule type="expression" dxfId="84" priority="201">
      <formula>INDIRECT(ADDRESS(ROW(),COLUMN()))=TRUNC(INDIRECT(ADDRESS(ROW(),COLUMN())))</formula>
    </cfRule>
  </conditionalFormatting>
  <conditionalFormatting sqref="AA18:BE18">
    <cfRule type="expression" dxfId="83" priority="171">
      <formula>INDIRECT(ADDRESS(ROW(),COLUMN()))=TRUNC(INDIRECT(ADDRESS(ROW(),COLUMN())))</formula>
    </cfRule>
  </conditionalFormatting>
  <conditionalFormatting sqref="AA20:BE20">
    <cfRule type="expression" dxfId="82" priority="200">
      <formula>INDIRECT(ADDRESS(ROW(),COLUMN()))=TRUNC(INDIRECT(ADDRESS(ROW(),COLUMN())))</formula>
    </cfRule>
  </conditionalFormatting>
  <conditionalFormatting sqref="AA22:BE22">
    <cfRule type="expression" dxfId="81" priority="170">
      <formula>INDIRECT(ADDRESS(ROW(),COLUMN()))=TRUNC(INDIRECT(ADDRESS(ROW(),COLUMN())))</formula>
    </cfRule>
  </conditionalFormatting>
  <conditionalFormatting sqref="AA24:BE24">
    <cfRule type="expression" dxfId="80" priority="169">
      <formula>INDIRECT(ADDRESS(ROW(),COLUMN()))=TRUNC(INDIRECT(ADDRESS(ROW(),COLUMN())))</formula>
    </cfRule>
  </conditionalFormatting>
  <conditionalFormatting sqref="AA26:BE26">
    <cfRule type="expression" dxfId="79" priority="168">
      <formula>INDIRECT(ADDRESS(ROW(),COLUMN()))=TRUNC(INDIRECT(ADDRESS(ROW(),COLUMN())))</formula>
    </cfRule>
  </conditionalFormatting>
  <conditionalFormatting sqref="AA28:BE28">
    <cfRule type="expression" dxfId="78" priority="167">
      <formula>INDIRECT(ADDRESS(ROW(),COLUMN()))=TRUNC(INDIRECT(ADDRESS(ROW(),COLUMN())))</formula>
    </cfRule>
  </conditionalFormatting>
  <conditionalFormatting sqref="AA30:BE30">
    <cfRule type="expression" dxfId="77" priority="166">
      <formula>INDIRECT(ADDRESS(ROW(),COLUMN()))=TRUNC(INDIRECT(ADDRESS(ROW(),COLUMN())))</formula>
    </cfRule>
  </conditionalFormatting>
  <conditionalFormatting sqref="AA32:BE32">
    <cfRule type="expression" dxfId="76" priority="165">
      <formula>INDIRECT(ADDRESS(ROW(),COLUMN()))=TRUNC(INDIRECT(ADDRESS(ROW(),COLUMN())))</formula>
    </cfRule>
  </conditionalFormatting>
  <conditionalFormatting sqref="AA34:BE34">
    <cfRule type="expression" dxfId="75" priority="164">
      <formula>INDIRECT(ADDRESS(ROW(),COLUMN()))=TRUNC(INDIRECT(ADDRESS(ROW(),COLUMN())))</formula>
    </cfRule>
  </conditionalFormatting>
  <conditionalFormatting sqref="AA36:BE36">
    <cfRule type="expression" dxfId="74" priority="163">
      <formula>INDIRECT(ADDRESS(ROW(),COLUMN()))=TRUNC(INDIRECT(ADDRESS(ROW(),COLUMN())))</formula>
    </cfRule>
  </conditionalFormatting>
  <conditionalFormatting sqref="AA38:BE38">
    <cfRule type="expression" dxfId="73" priority="162">
      <formula>INDIRECT(ADDRESS(ROW(),COLUMN()))=TRUNC(INDIRECT(ADDRESS(ROW(),COLUMN())))</formula>
    </cfRule>
  </conditionalFormatting>
  <conditionalFormatting sqref="AA40:BE40">
    <cfRule type="expression" dxfId="72" priority="161">
      <formula>INDIRECT(ADDRESS(ROW(),COLUMN()))=TRUNC(INDIRECT(ADDRESS(ROW(),COLUMN())))</formula>
    </cfRule>
  </conditionalFormatting>
  <conditionalFormatting sqref="AA42:BE42">
    <cfRule type="expression" dxfId="71" priority="160">
      <formula>INDIRECT(ADDRESS(ROW(),COLUMN()))=TRUNC(INDIRECT(ADDRESS(ROW(),COLUMN())))</formula>
    </cfRule>
  </conditionalFormatting>
  <conditionalFormatting sqref="AA44:BE44">
    <cfRule type="expression" dxfId="70" priority="159">
      <formula>INDIRECT(ADDRESS(ROW(),COLUMN()))=TRUNC(INDIRECT(ADDRESS(ROW(),COLUMN())))</formula>
    </cfRule>
  </conditionalFormatting>
  <conditionalFormatting sqref="AA46:BE46">
    <cfRule type="expression" dxfId="69" priority="158">
      <formula>INDIRECT(ADDRESS(ROW(),COLUMN()))=TRUNC(INDIRECT(ADDRESS(ROW(),COLUMN())))</formula>
    </cfRule>
  </conditionalFormatting>
  <conditionalFormatting sqref="AA48:BE48">
    <cfRule type="expression" dxfId="68" priority="157">
      <formula>INDIRECT(ADDRESS(ROW(),COLUMN()))=TRUNC(INDIRECT(ADDRESS(ROW(),COLUMN())))</formula>
    </cfRule>
  </conditionalFormatting>
  <conditionalFormatting sqref="AA50:BE50">
    <cfRule type="expression" dxfId="67" priority="156">
      <formula>INDIRECT(ADDRESS(ROW(),COLUMN()))=TRUNC(INDIRECT(ADDRESS(ROW(),COLUMN())))</formula>
    </cfRule>
  </conditionalFormatting>
  <conditionalFormatting sqref="AA52:BE52">
    <cfRule type="expression" dxfId="66" priority="155">
      <formula>INDIRECT(ADDRESS(ROW(),COLUMN()))=TRUNC(INDIRECT(ADDRESS(ROW(),COLUMN())))</formula>
    </cfRule>
  </conditionalFormatting>
  <dataValidations count="11">
    <dataValidation type="list" allowBlank="1" showInputMessage="1" showErrorMessage="1" sqref="V64:W64">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52">
      <formula1>職種</formula1>
    </dataValidation>
    <dataValidation type="list" allowBlank="1" showInputMessage="1" sqref="AA17:BE17 AA19:BE19 AA21:BE21 AA23:BE23 AA25:BE25 AA27:BE27 AA29:BE29 AA31:BE31 AA33:BE33 AA35:BE35 AA37:BE37 AA39:BE39 AA41:BE41 AA43:BE43 AA45:BE45 AA47:BE47 AA49:BE49 AA51:BE51">
      <formula1>シフト記号表</formula1>
    </dataValidation>
    <dataValidation type="list" allowBlank="1" showInputMessage="1" sqref="M17:N52">
      <formula1>"A, B, C, D"</formula1>
    </dataValidation>
    <dataValidation allowBlank="1" showInputMessage="1" showErrorMessage="1" error="入力可能範囲　32～40" sqref="BI10"/>
    <dataValidation type="list" allowBlank="1" showInputMessage="1" sqref="C17:C66">
      <formula1>"◎,○"</formula1>
    </dataValidation>
    <dataValidation type="list" errorStyle="warning" allowBlank="1" showInputMessage="1" error="リストにない場合のみ、入力してください。" sqref="O17:R52">
      <formula1>INDIRECT(G17)</formula1>
    </dataValidation>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48"/>
  <sheetViews>
    <sheetView showGridLines="0" view="pageBreakPreview" topLeftCell="A55" zoomScale="75" zoomScaleNormal="55" zoomScaleSheetLayoutView="75" workbookViewId="0">
      <selection activeCell="F80" sqref="F80"/>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c r="G1" s="5" t="s">
        <v>322</v>
      </c>
      <c r="H1" s="5"/>
      <c r="I1" s="5"/>
      <c r="J1" s="5"/>
      <c r="K1" s="5"/>
      <c r="L1" s="5"/>
      <c r="M1" s="5"/>
      <c r="N1" s="5"/>
      <c r="Q1" s="7" t="s">
        <v>0</v>
      </c>
      <c r="T1" s="5"/>
      <c r="U1" s="5"/>
      <c r="V1" s="5"/>
      <c r="W1" s="5"/>
      <c r="X1" s="5"/>
      <c r="Y1" s="5"/>
      <c r="Z1" s="5"/>
      <c r="AA1" s="5"/>
      <c r="AW1" s="9" t="s">
        <v>30</v>
      </c>
      <c r="AX1" s="910" t="s">
        <v>159</v>
      </c>
      <c r="AY1" s="911"/>
      <c r="AZ1" s="911"/>
      <c r="BA1" s="911"/>
      <c r="BB1" s="911"/>
      <c r="BC1" s="911"/>
      <c r="BD1" s="911"/>
      <c r="BE1" s="911"/>
      <c r="BF1" s="911"/>
      <c r="BG1" s="911"/>
      <c r="BH1" s="911"/>
      <c r="BI1" s="911"/>
      <c r="BJ1" s="911"/>
      <c r="BK1" s="911"/>
      <c r="BL1" s="911"/>
      <c r="BM1" s="911"/>
      <c r="BN1" s="9" t="s">
        <v>2</v>
      </c>
    </row>
    <row r="2" spans="2:71" s="8" customFormat="1" ht="20.25" customHeight="1">
      <c r="N2" s="7"/>
      <c r="Q2" s="7"/>
      <c r="R2" s="7"/>
      <c r="T2" s="9"/>
      <c r="U2" s="9"/>
      <c r="V2" s="9"/>
      <c r="W2" s="9"/>
      <c r="X2" s="9"/>
      <c r="Y2" s="9"/>
      <c r="Z2" s="9"/>
      <c r="AA2" s="9"/>
      <c r="AF2" s="139" t="s">
        <v>27</v>
      </c>
      <c r="AG2" s="912">
        <v>3</v>
      </c>
      <c r="AH2" s="912"/>
      <c r="AI2" s="139" t="s">
        <v>28</v>
      </c>
      <c r="AJ2" s="913">
        <f>IF(AG2=0,"",YEAR(DATE(2018+AG2,1,1)))</f>
        <v>2021</v>
      </c>
      <c r="AK2" s="913"/>
      <c r="AL2" s="140" t="s">
        <v>29</v>
      </c>
      <c r="AM2" s="140" t="s">
        <v>1</v>
      </c>
      <c r="AN2" s="912">
        <v>4</v>
      </c>
      <c r="AO2" s="912"/>
      <c r="AP2" s="140" t="s">
        <v>24</v>
      </c>
      <c r="AW2" s="9" t="s">
        <v>31</v>
      </c>
      <c r="AX2" s="912" t="s">
        <v>202</v>
      </c>
      <c r="AY2" s="912"/>
      <c r="AZ2" s="912"/>
      <c r="BA2" s="912"/>
      <c r="BB2" s="912"/>
      <c r="BC2" s="912"/>
      <c r="BD2" s="912"/>
      <c r="BE2" s="912"/>
      <c r="BF2" s="912"/>
      <c r="BG2" s="912"/>
      <c r="BH2" s="912"/>
      <c r="BI2" s="912"/>
      <c r="BJ2" s="912"/>
      <c r="BK2" s="912"/>
      <c r="BL2" s="912"/>
      <c r="BM2" s="912"/>
      <c r="BN2" s="9" t="s">
        <v>2</v>
      </c>
      <c r="BO2" s="9"/>
      <c r="BP2" s="9"/>
      <c r="BQ2" s="9"/>
    </row>
    <row r="3" spans="2:71" s="8" customFormat="1" ht="20.25" customHeight="1">
      <c r="N3" s="7"/>
      <c r="Q3" s="7"/>
      <c r="S3" s="9"/>
      <c r="T3" s="9"/>
      <c r="U3" s="9"/>
      <c r="V3" s="9"/>
      <c r="W3" s="9"/>
      <c r="X3" s="9"/>
      <c r="Y3" s="9"/>
      <c r="AG3" s="15"/>
      <c r="AH3" s="15"/>
      <c r="AI3" s="16"/>
      <c r="AJ3" s="17"/>
      <c r="AK3" s="16"/>
      <c r="BH3" s="18" t="s">
        <v>21</v>
      </c>
      <c r="BI3" s="914" t="s">
        <v>239</v>
      </c>
      <c r="BJ3" s="915"/>
      <c r="BK3" s="915"/>
      <c r="BL3" s="916"/>
      <c r="BM3" s="9"/>
    </row>
    <row r="4" spans="2:71" s="8" customFormat="1" ht="20.25" customHeight="1">
      <c r="B4" s="32"/>
      <c r="C4" s="32"/>
      <c r="D4" s="32"/>
      <c r="E4" s="32"/>
      <c r="F4" s="32"/>
      <c r="G4" s="32"/>
      <c r="H4" s="32"/>
      <c r="I4" s="32"/>
      <c r="J4" s="32"/>
      <c r="K4" s="32"/>
      <c r="L4" s="32"/>
      <c r="M4" s="32"/>
      <c r="N4" s="164"/>
      <c r="O4" s="32"/>
      <c r="P4" s="32"/>
      <c r="Q4" s="164"/>
      <c r="R4" s="32"/>
      <c r="S4" s="165"/>
      <c r="T4" s="165"/>
      <c r="U4" s="165"/>
      <c r="V4" s="165"/>
      <c r="W4" s="165"/>
      <c r="X4" s="165"/>
      <c r="Y4" s="165"/>
      <c r="Z4" s="32"/>
      <c r="AA4" s="32"/>
      <c r="AB4" s="32"/>
      <c r="AC4" s="32"/>
      <c r="AD4" s="32"/>
      <c r="AE4" s="32"/>
      <c r="AF4" s="32"/>
      <c r="AG4" s="166"/>
      <c r="AH4" s="166"/>
      <c r="AI4" s="167"/>
      <c r="AJ4" s="168"/>
      <c r="AK4" s="167"/>
      <c r="AL4" s="32"/>
      <c r="AM4" s="32"/>
      <c r="AN4" s="32"/>
      <c r="AO4" s="32"/>
      <c r="AP4" s="32"/>
      <c r="AQ4" s="32"/>
      <c r="AR4" s="32"/>
      <c r="AS4" s="32"/>
      <c r="AT4" s="32"/>
      <c r="AU4" s="32"/>
      <c r="AV4" s="32"/>
      <c r="BH4" s="18" t="s">
        <v>241</v>
      </c>
      <c r="BI4" s="914" t="s">
        <v>240</v>
      </c>
      <c r="BJ4" s="915"/>
      <c r="BK4" s="915"/>
      <c r="BL4" s="916"/>
      <c r="BM4" s="9"/>
    </row>
    <row r="5" spans="2:71" s="8" customFormat="1" ht="9" customHeight="1">
      <c r="B5" s="32"/>
      <c r="C5" s="32"/>
      <c r="D5" s="32"/>
      <c r="E5" s="32"/>
      <c r="F5" s="32"/>
      <c r="G5" s="32"/>
      <c r="H5" s="32"/>
      <c r="I5" s="32"/>
      <c r="J5" s="32"/>
      <c r="K5" s="32"/>
      <c r="L5" s="32"/>
      <c r="M5" s="32"/>
      <c r="N5" s="164"/>
      <c r="O5" s="32"/>
      <c r="P5" s="32"/>
      <c r="Q5" s="164"/>
      <c r="R5" s="32"/>
      <c r="S5" s="165"/>
      <c r="T5" s="165"/>
      <c r="U5" s="165"/>
      <c r="V5" s="165"/>
      <c r="W5" s="165"/>
      <c r="X5" s="165"/>
      <c r="Y5" s="165"/>
      <c r="Z5" s="32"/>
      <c r="AA5" s="32"/>
      <c r="AB5" s="32"/>
      <c r="AC5" s="32"/>
      <c r="AD5" s="32"/>
      <c r="AE5" s="32"/>
      <c r="AF5" s="32"/>
      <c r="AG5" s="169"/>
      <c r="AH5" s="169"/>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949">
        <v>40</v>
      </c>
      <c r="BF6" s="950"/>
      <c r="BG6" s="2" t="s">
        <v>22</v>
      </c>
      <c r="BH6" s="6"/>
      <c r="BI6" s="949">
        <v>160</v>
      </c>
      <c r="BJ6" s="950"/>
      <c r="BK6" s="2" t="s">
        <v>23</v>
      </c>
      <c r="BL6" s="6"/>
      <c r="BM6" s="19"/>
    </row>
    <row r="7" spans="2:71" s="8" customFormat="1" ht="5.25" customHeight="1">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951">
        <f>DAY(EOMONTH(DATE(AJ2,AN2,1),0))</f>
        <v>30</v>
      </c>
      <c r="BJ8" s="952"/>
      <c r="BK8" s="30" t="s">
        <v>25</v>
      </c>
      <c r="BL8" s="30"/>
      <c r="BM8" s="30"/>
      <c r="BN8" s="32"/>
      <c r="BQ8" s="9"/>
      <c r="BR8" s="9"/>
      <c r="BS8" s="9"/>
    </row>
    <row r="9" spans="2:71" s="8" customFormat="1" ht="5.25" customHeight="1">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09"/>
      <c r="BA10" s="30"/>
      <c r="BB10" s="210"/>
      <c r="BC10" s="210"/>
      <c r="BD10" s="210"/>
      <c r="BE10" s="30"/>
      <c r="BF10" s="30"/>
      <c r="BG10" s="31" t="s">
        <v>271</v>
      </c>
      <c r="BH10" s="30"/>
      <c r="BI10" s="949">
        <v>36</v>
      </c>
      <c r="BJ10" s="950"/>
      <c r="BK10" s="2" t="s">
        <v>272</v>
      </c>
      <c r="BL10" s="30"/>
      <c r="BM10" s="30"/>
      <c r="BN10" s="32"/>
      <c r="BQ10" s="9"/>
      <c r="BR10" s="9"/>
      <c r="BS10" s="9"/>
    </row>
    <row r="11" spans="2:71" ht="5.25" customHeight="1" thickBot="1">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c r="B12" s="953" t="s">
        <v>20</v>
      </c>
      <c r="C12" s="1045" t="s">
        <v>274</v>
      </c>
      <c r="D12" s="940" t="s">
        <v>275</v>
      </c>
      <c r="E12" s="927"/>
      <c r="F12" s="1048"/>
      <c r="G12" s="940" t="s">
        <v>276</v>
      </c>
      <c r="H12" s="919"/>
      <c r="I12" s="141"/>
      <c r="J12" s="142"/>
      <c r="K12" s="141"/>
      <c r="L12" s="142"/>
      <c r="M12" s="956" t="s">
        <v>277</v>
      </c>
      <c r="N12" s="957"/>
      <c r="O12" s="917" t="s">
        <v>278</v>
      </c>
      <c r="P12" s="918"/>
      <c r="Q12" s="918"/>
      <c r="R12" s="919"/>
      <c r="S12" s="917" t="s">
        <v>279</v>
      </c>
      <c r="T12" s="918"/>
      <c r="U12" s="918"/>
      <c r="V12" s="918"/>
      <c r="W12" s="919"/>
      <c r="X12" s="186"/>
      <c r="Y12" s="186"/>
      <c r="Z12" s="187"/>
      <c r="AA12" s="926" t="s">
        <v>280</v>
      </c>
      <c r="AB12" s="927"/>
      <c r="AC12" s="927"/>
      <c r="AD12" s="927"/>
      <c r="AE12" s="927"/>
      <c r="AF12" s="927"/>
      <c r="AG12" s="927"/>
      <c r="AH12" s="927"/>
      <c r="AI12" s="927"/>
      <c r="AJ12" s="927"/>
      <c r="AK12" s="927"/>
      <c r="AL12" s="927"/>
      <c r="AM12" s="927"/>
      <c r="AN12" s="927"/>
      <c r="AO12" s="927"/>
      <c r="AP12" s="927"/>
      <c r="AQ12" s="927"/>
      <c r="AR12" s="927"/>
      <c r="AS12" s="927"/>
      <c r="AT12" s="927"/>
      <c r="AU12" s="927"/>
      <c r="AV12" s="927"/>
      <c r="AW12" s="927"/>
      <c r="AX12" s="927"/>
      <c r="AY12" s="927"/>
      <c r="AZ12" s="927"/>
      <c r="BA12" s="927"/>
      <c r="BB12" s="927"/>
      <c r="BC12" s="927"/>
      <c r="BD12" s="927"/>
      <c r="BE12" s="927"/>
      <c r="BF12" s="928" t="str">
        <f>IF(BI3="４週","(12)1～4週目の勤務時間数合計","(12)1か月の勤務時間数　合計")</f>
        <v>(12)1～4週目の勤務時間数合計</v>
      </c>
      <c r="BG12" s="929"/>
      <c r="BH12" s="934" t="s">
        <v>281</v>
      </c>
      <c r="BI12" s="935"/>
      <c r="BJ12" s="940" t="s">
        <v>282</v>
      </c>
      <c r="BK12" s="918"/>
      <c r="BL12" s="918"/>
      <c r="BM12" s="918"/>
      <c r="BN12" s="941"/>
    </row>
    <row r="13" spans="2:71" ht="20.25" customHeight="1">
      <c r="B13" s="954"/>
      <c r="C13" s="1046"/>
      <c r="D13" s="1049"/>
      <c r="E13" s="1050"/>
      <c r="F13" s="1051"/>
      <c r="G13" s="942"/>
      <c r="H13" s="922"/>
      <c r="I13" s="143"/>
      <c r="J13" s="144"/>
      <c r="K13" s="143"/>
      <c r="L13" s="144"/>
      <c r="M13" s="958"/>
      <c r="N13" s="959"/>
      <c r="O13" s="920"/>
      <c r="P13" s="921"/>
      <c r="Q13" s="921"/>
      <c r="R13" s="922"/>
      <c r="S13" s="920"/>
      <c r="T13" s="921"/>
      <c r="U13" s="921"/>
      <c r="V13" s="921"/>
      <c r="W13" s="922"/>
      <c r="X13" s="188"/>
      <c r="Y13" s="188"/>
      <c r="Z13" s="189"/>
      <c r="AA13" s="946" t="s">
        <v>11</v>
      </c>
      <c r="AB13" s="946"/>
      <c r="AC13" s="946"/>
      <c r="AD13" s="946"/>
      <c r="AE13" s="946"/>
      <c r="AF13" s="946"/>
      <c r="AG13" s="947"/>
      <c r="AH13" s="948" t="s">
        <v>12</v>
      </c>
      <c r="AI13" s="946"/>
      <c r="AJ13" s="946"/>
      <c r="AK13" s="946"/>
      <c r="AL13" s="946"/>
      <c r="AM13" s="946"/>
      <c r="AN13" s="947"/>
      <c r="AO13" s="948" t="s">
        <v>13</v>
      </c>
      <c r="AP13" s="946"/>
      <c r="AQ13" s="946"/>
      <c r="AR13" s="946"/>
      <c r="AS13" s="946"/>
      <c r="AT13" s="946"/>
      <c r="AU13" s="947"/>
      <c r="AV13" s="948" t="s">
        <v>14</v>
      </c>
      <c r="AW13" s="946"/>
      <c r="AX13" s="946"/>
      <c r="AY13" s="946"/>
      <c r="AZ13" s="946"/>
      <c r="BA13" s="946"/>
      <c r="BB13" s="947"/>
      <c r="BC13" s="948" t="s">
        <v>15</v>
      </c>
      <c r="BD13" s="946"/>
      <c r="BE13" s="946"/>
      <c r="BF13" s="930"/>
      <c r="BG13" s="931"/>
      <c r="BH13" s="936"/>
      <c r="BI13" s="937"/>
      <c r="BJ13" s="942"/>
      <c r="BK13" s="921"/>
      <c r="BL13" s="921"/>
      <c r="BM13" s="921"/>
      <c r="BN13" s="943"/>
    </row>
    <row r="14" spans="2:71" ht="20.25" customHeight="1">
      <c r="B14" s="954"/>
      <c r="C14" s="1046"/>
      <c r="D14" s="1049"/>
      <c r="E14" s="1050"/>
      <c r="F14" s="1051"/>
      <c r="G14" s="942"/>
      <c r="H14" s="922"/>
      <c r="I14" s="143"/>
      <c r="J14" s="144"/>
      <c r="K14" s="143"/>
      <c r="L14" s="144"/>
      <c r="M14" s="958"/>
      <c r="N14" s="959"/>
      <c r="O14" s="920"/>
      <c r="P14" s="921"/>
      <c r="Q14" s="921"/>
      <c r="R14" s="922"/>
      <c r="S14" s="920"/>
      <c r="T14" s="921"/>
      <c r="U14" s="921"/>
      <c r="V14" s="921"/>
      <c r="W14" s="922"/>
      <c r="X14" s="188"/>
      <c r="Y14" s="188"/>
      <c r="Z14" s="189"/>
      <c r="AA14" s="147">
        <v>1</v>
      </c>
      <c r="AB14" s="148">
        <v>2</v>
      </c>
      <c r="AC14" s="148">
        <v>3</v>
      </c>
      <c r="AD14" s="148">
        <v>4</v>
      </c>
      <c r="AE14" s="148">
        <v>5</v>
      </c>
      <c r="AF14" s="148">
        <v>6</v>
      </c>
      <c r="AG14" s="149">
        <v>7</v>
      </c>
      <c r="AH14" s="150">
        <v>8</v>
      </c>
      <c r="AI14" s="148">
        <v>9</v>
      </c>
      <c r="AJ14" s="148">
        <v>10</v>
      </c>
      <c r="AK14" s="148">
        <v>11</v>
      </c>
      <c r="AL14" s="148">
        <v>12</v>
      </c>
      <c r="AM14" s="148">
        <v>13</v>
      </c>
      <c r="AN14" s="149">
        <v>14</v>
      </c>
      <c r="AO14" s="147">
        <v>15</v>
      </c>
      <c r="AP14" s="148">
        <v>16</v>
      </c>
      <c r="AQ14" s="148">
        <v>17</v>
      </c>
      <c r="AR14" s="148">
        <v>18</v>
      </c>
      <c r="AS14" s="148">
        <v>19</v>
      </c>
      <c r="AT14" s="148">
        <v>20</v>
      </c>
      <c r="AU14" s="149">
        <v>21</v>
      </c>
      <c r="AV14" s="150">
        <v>22</v>
      </c>
      <c r="AW14" s="148">
        <v>23</v>
      </c>
      <c r="AX14" s="148">
        <v>24</v>
      </c>
      <c r="AY14" s="148">
        <v>25</v>
      </c>
      <c r="AZ14" s="148">
        <v>26</v>
      </c>
      <c r="BA14" s="148">
        <v>27</v>
      </c>
      <c r="BB14" s="149">
        <v>28</v>
      </c>
      <c r="BC14" s="151" t="str">
        <f>IF($BI$3="暦月",IF(DAY(DATE($AJ$2,$AN$2,29))=29,29,""),"")</f>
        <v/>
      </c>
      <c r="BD14" s="138" t="str">
        <f>IF($BI$3="暦月",IF(DAY(DATE($AJ$2,$AN$2,30))=30,30,""),"")</f>
        <v/>
      </c>
      <c r="BE14" s="152" t="str">
        <f>IF($BI$3="暦月",IF(DAY(DATE($AJ$2,$AN$2,31))=31,31,""),"")</f>
        <v/>
      </c>
      <c r="BF14" s="930"/>
      <c r="BG14" s="931"/>
      <c r="BH14" s="936"/>
      <c r="BI14" s="937"/>
      <c r="BJ14" s="942"/>
      <c r="BK14" s="921"/>
      <c r="BL14" s="921"/>
      <c r="BM14" s="921"/>
      <c r="BN14" s="943"/>
    </row>
    <row r="15" spans="2:71" ht="20.25" hidden="1" customHeight="1">
      <c r="B15" s="954"/>
      <c r="C15" s="1046"/>
      <c r="D15" s="1049"/>
      <c r="E15" s="1050"/>
      <c r="F15" s="1051"/>
      <c r="G15" s="942"/>
      <c r="H15" s="922"/>
      <c r="I15" s="143"/>
      <c r="J15" s="144"/>
      <c r="K15" s="143"/>
      <c r="L15" s="144"/>
      <c r="M15" s="958"/>
      <c r="N15" s="959"/>
      <c r="O15" s="920"/>
      <c r="P15" s="921"/>
      <c r="Q15" s="921"/>
      <c r="R15" s="922"/>
      <c r="S15" s="920"/>
      <c r="T15" s="921"/>
      <c r="U15" s="921"/>
      <c r="V15" s="921"/>
      <c r="W15" s="922"/>
      <c r="X15" s="188"/>
      <c r="Y15" s="188"/>
      <c r="Z15" s="189"/>
      <c r="AA15" s="147">
        <f>WEEKDAY(DATE($AJ$2,$AN$2,1))</f>
        <v>5</v>
      </c>
      <c r="AB15" s="148">
        <f>WEEKDAY(DATE($AJ$2,$AN$2,2))</f>
        <v>6</v>
      </c>
      <c r="AC15" s="148">
        <f>WEEKDAY(DATE($AJ$2,$AN$2,3))</f>
        <v>7</v>
      </c>
      <c r="AD15" s="148">
        <f>WEEKDAY(DATE($AJ$2,$AN$2,4))</f>
        <v>1</v>
      </c>
      <c r="AE15" s="148">
        <f>WEEKDAY(DATE($AJ$2,$AN$2,5))</f>
        <v>2</v>
      </c>
      <c r="AF15" s="148">
        <f>WEEKDAY(DATE($AJ$2,$AN$2,6))</f>
        <v>3</v>
      </c>
      <c r="AG15" s="149">
        <f>WEEKDAY(DATE($AJ$2,$AN$2,7))</f>
        <v>4</v>
      </c>
      <c r="AH15" s="150">
        <f>WEEKDAY(DATE($AJ$2,$AN$2,8))</f>
        <v>5</v>
      </c>
      <c r="AI15" s="148">
        <f>WEEKDAY(DATE($AJ$2,$AN$2,9))</f>
        <v>6</v>
      </c>
      <c r="AJ15" s="148">
        <f>WEEKDAY(DATE($AJ$2,$AN$2,10))</f>
        <v>7</v>
      </c>
      <c r="AK15" s="148">
        <f>WEEKDAY(DATE($AJ$2,$AN$2,11))</f>
        <v>1</v>
      </c>
      <c r="AL15" s="148">
        <f>WEEKDAY(DATE($AJ$2,$AN$2,12))</f>
        <v>2</v>
      </c>
      <c r="AM15" s="148">
        <f>WEEKDAY(DATE($AJ$2,$AN$2,13))</f>
        <v>3</v>
      </c>
      <c r="AN15" s="149">
        <f>WEEKDAY(DATE($AJ$2,$AN$2,14))</f>
        <v>4</v>
      </c>
      <c r="AO15" s="150">
        <f>WEEKDAY(DATE($AJ$2,$AN$2,15))</f>
        <v>5</v>
      </c>
      <c r="AP15" s="148">
        <f>WEEKDAY(DATE($AJ$2,$AN$2,16))</f>
        <v>6</v>
      </c>
      <c r="AQ15" s="148">
        <f>WEEKDAY(DATE($AJ$2,$AN$2,17))</f>
        <v>7</v>
      </c>
      <c r="AR15" s="148">
        <f>WEEKDAY(DATE($AJ$2,$AN$2,18))</f>
        <v>1</v>
      </c>
      <c r="AS15" s="148">
        <f>WEEKDAY(DATE($AJ$2,$AN$2,19))</f>
        <v>2</v>
      </c>
      <c r="AT15" s="148">
        <f>WEEKDAY(DATE($AJ$2,$AN$2,20))</f>
        <v>3</v>
      </c>
      <c r="AU15" s="149">
        <f>WEEKDAY(DATE($AJ$2,$AN$2,21))</f>
        <v>4</v>
      </c>
      <c r="AV15" s="150">
        <f>WEEKDAY(DATE($AJ$2,$AN$2,22))</f>
        <v>5</v>
      </c>
      <c r="AW15" s="148">
        <f>WEEKDAY(DATE($AJ$2,$AN$2,23))</f>
        <v>6</v>
      </c>
      <c r="AX15" s="148">
        <f>WEEKDAY(DATE($AJ$2,$AN$2,24))</f>
        <v>7</v>
      </c>
      <c r="AY15" s="148">
        <f>WEEKDAY(DATE($AJ$2,$AN$2,25))</f>
        <v>1</v>
      </c>
      <c r="AZ15" s="148">
        <f>WEEKDAY(DATE($AJ$2,$AN$2,26))</f>
        <v>2</v>
      </c>
      <c r="BA15" s="148">
        <f>WEEKDAY(DATE($AJ$2,$AN$2,27))</f>
        <v>3</v>
      </c>
      <c r="BB15" s="149">
        <f>WEEKDAY(DATE($AJ$2,$AN$2,28))</f>
        <v>4</v>
      </c>
      <c r="BC15" s="150">
        <f>IF(BC14=29,WEEKDAY(DATE($AJ$2,$AN$2,29)),0)</f>
        <v>0</v>
      </c>
      <c r="BD15" s="148">
        <f>IF(BD14=30,WEEKDAY(DATE($AJ$2,$AN$2,30)),0)</f>
        <v>0</v>
      </c>
      <c r="BE15" s="149">
        <f>IF(BE14=31,WEEKDAY(DATE($AJ$2,$AN$2,31)),0)</f>
        <v>0</v>
      </c>
      <c r="BF15" s="930"/>
      <c r="BG15" s="931"/>
      <c r="BH15" s="936"/>
      <c r="BI15" s="937"/>
      <c r="BJ15" s="942"/>
      <c r="BK15" s="921"/>
      <c r="BL15" s="921"/>
      <c r="BM15" s="921"/>
      <c r="BN15" s="943"/>
    </row>
    <row r="16" spans="2:71" ht="20.25" customHeight="1" thickBot="1">
      <c r="B16" s="955"/>
      <c r="C16" s="1047"/>
      <c r="D16" s="1052"/>
      <c r="E16" s="1053"/>
      <c r="F16" s="1054"/>
      <c r="G16" s="944"/>
      <c r="H16" s="925"/>
      <c r="I16" s="145"/>
      <c r="J16" s="146"/>
      <c r="K16" s="145"/>
      <c r="L16" s="146"/>
      <c r="M16" s="960"/>
      <c r="N16" s="961"/>
      <c r="O16" s="923"/>
      <c r="P16" s="924"/>
      <c r="Q16" s="924"/>
      <c r="R16" s="925"/>
      <c r="S16" s="923"/>
      <c r="T16" s="924"/>
      <c r="U16" s="924"/>
      <c r="V16" s="924"/>
      <c r="W16" s="925"/>
      <c r="X16" s="190"/>
      <c r="Y16" s="190"/>
      <c r="Z16" s="191"/>
      <c r="AA16" s="153" t="str">
        <f>IF(AA15=1,"日",IF(AA15=2,"月",IF(AA15=3,"火",IF(AA15=4,"水",IF(AA15=5,"木",IF(AA15=6,"金","土"))))))</f>
        <v>木</v>
      </c>
      <c r="AB16" s="154" t="str">
        <f t="shared" ref="AB16:BB16" si="0">IF(AB15=1,"日",IF(AB15=2,"月",IF(AB15=3,"火",IF(AB15=4,"水",IF(AB15=5,"木",IF(AB15=6,"金","土"))))))</f>
        <v>金</v>
      </c>
      <c r="AC16" s="154" t="str">
        <f t="shared" si="0"/>
        <v>土</v>
      </c>
      <c r="AD16" s="154" t="str">
        <f t="shared" si="0"/>
        <v>日</v>
      </c>
      <c r="AE16" s="154" t="str">
        <f t="shared" si="0"/>
        <v>月</v>
      </c>
      <c r="AF16" s="154" t="str">
        <f t="shared" si="0"/>
        <v>火</v>
      </c>
      <c r="AG16" s="155" t="str">
        <f t="shared" si="0"/>
        <v>水</v>
      </c>
      <c r="AH16" s="156" t="str">
        <f>IF(AH15=1,"日",IF(AH15=2,"月",IF(AH15=3,"火",IF(AH15=4,"水",IF(AH15=5,"木",IF(AH15=6,"金","土"))))))</f>
        <v>木</v>
      </c>
      <c r="AI16" s="154" t="str">
        <f t="shared" si="0"/>
        <v>金</v>
      </c>
      <c r="AJ16" s="154" t="str">
        <f t="shared" si="0"/>
        <v>土</v>
      </c>
      <c r="AK16" s="154" t="str">
        <f t="shared" si="0"/>
        <v>日</v>
      </c>
      <c r="AL16" s="154" t="str">
        <f t="shared" si="0"/>
        <v>月</v>
      </c>
      <c r="AM16" s="154" t="str">
        <f t="shared" si="0"/>
        <v>火</v>
      </c>
      <c r="AN16" s="155" t="str">
        <f t="shared" si="0"/>
        <v>水</v>
      </c>
      <c r="AO16" s="156" t="str">
        <f>IF(AO15=1,"日",IF(AO15=2,"月",IF(AO15=3,"火",IF(AO15=4,"水",IF(AO15=5,"木",IF(AO15=6,"金","土"))))))</f>
        <v>木</v>
      </c>
      <c r="AP16" s="154" t="str">
        <f t="shared" si="0"/>
        <v>金</v>
      </c>
      <c r="AQ16" s="154" t="str">
        <f t="shared" si="0"/>
        <v>土</v>
      </c>
      <c r="AR16" s="154" t="str">
        <f t="shared" si="0"/>
        <v>日</v>
      </c>
      <c r="AS16" s="154" t="str">
        <f t="shared" si="0"/>
        <v>月</v>
      </c>
      <c r="AT16" s="154" t="str">
        <f t="shared" si="0"/>
        <v>火</v>
      </c>
      <c r="AU16" s="155" t="str">
        <f t="shared" si="0"/>
        <v>水</v>
      </c>
      <c r="AV16" s="156" t="str">
        <f>IF(AV15=1,"日",IF(AV15=2,"月",IF(AV15=3,"火",IF(AV15=4,"水",IF(AV15=5,"木",IF(AV15=6,"金","土"))))))</f>
        <v>木</v>
      </c>
      <c r="AW16" s="154" t="str">
        <f t="shared" si="0"/>
        <v>金</v>
      </c>
      <c r="AX16" s="154" t="str">
        <f t="shared" si="0"/>
        <v>土</v>
      </c>
      <c r="AY16" s="154" t="str">
        <f t="shared" si="0"/>
        <v>日</v>
      </c>
      <c r="AZ16" s="154" t="str">
        <f t="shared" si="0"/>
        <v>月</v>
      </c>
      <c r="BA16" s="154" t="str">
        <f t="shared" si="0"/>
        <v>火</v>
      </c>
      <c r="BB16" s="155" t="str">
        <f t="shared" si="0"/>
        <v>水</v>
      </c>
      <c r="BC16" s="154" t="str">
        <f>IF(BC15=1,"日",IF(BC15=2,"月",IF(BC15=3,"火",IF(BC15=4,"水",IF(BC15=5,"木",IF(BC15=6,"金",IF(BC15=0,"","土")))))))</f>
        <v/>
      </c>
      <c r="BD16" s="154" t="str">
        <f>IF(BD15=1,"日",IF(BD15=2,"月",IF(BD15=3,"火",IF(BD15=4,"水",IF(BD15=5,"木",IF(BD15=6,"金",IF(BD15=0,"","土")))))))</f>
        <v/>
      </c>
      <c r="BE16" s="154" t="str">
        <f>IF(BE15=1,"日",IF(BE15=2,"月",IF(BE15=3,"火",IF(BE15=4,"水",IF(BE15=5,"木",IF(BE15=6,"金",IF(BE15=0,"","土")))))))</f>
        <v/>
      </c>
      <c r="BF16" s="932"/>
      <c r="BG16" s="933"/>
      <c r="BH16" s="938"/>
      <c r="BI16" s="939"/>
      <c r="BJ16" s="944"/>
      <c r="BK16" s="924"/>
      <c r="BL16" s="924"/>
      <c r="BM16" s="924"/>
      <c r="BN16" s="945"/>
    </row>
    <row r="17" spans="2:66" ht="20.25" customHeight="1">
      <c r="B17" s="978">
        <f>B15+1</f>
        <v>1</v>
      </c>
      <c r="C17" s="1041"/>
      <c r="D17" s="1042"/>
      <c r="E17" s="1043"/>
      <c r="F17" s="1044"/>
      <c r="G17" s="1002" t="s">
        <v>70</v>
      </c>
      <c r="H17" s="1003"/>
      <c r="I17" s="158"/>
      <c r="J17" s="159"/>
      <c r="K17" s="158"/>
      <c r="L17" s="159"/>
      <c r="M17" s="1004" t="s">
        <v>89</v>
      </c>
      <c r="N17" s="1005"/>
      <c r="O17" s="1006" t="s">
        <v>108</v>
      </c>
      <c r="P17" s="1007"/>
      <c r="Q17" s="1007"/>
      <c r="R17" s="1003"/>
      <c r="S17" s="992" t="s">
        <v>88</v>
      </c>
      <c r="T17" s="993"/>
      <c r="U17" s="993"/>
      <c r="V17" s="993"/>
      <c r="W17" s="994"/>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995"/>
      <c r="BG17" s="996"/>
      <c r="BH17" s="997"/>
      <c r="BI17" s="998"/>
      <c r="BJ17" s="999"/>
      <c r="BK17" s="1000"/>
      <c r="BL17" s="1000"/>
      <c r="BM17" s="1000"/>
      <c r="BN17" s="1001"/>
    </row>
    <row r="18" spans="2:66" ht="20.25" customHeight="1">
      <c r="B18" s="979"/>
      <c r="C18" s="1037"/>
      <c r="D18" s="1040"/>
      <c r="E18" s="915"/>
      <c r="F18" s="1039"/>
      <c r="G18" s="982"/>
      <c r="H18" s="983"/>
      <c r="I18" s="160"/>
      <c r="J18" s="161" t="str">
        <f>G17</f>
        <v>管理者</v>
      </c>
      <c r="K18" s="160"/>
      <c r="L18" s="161" t="str">
        <f>M17</f>
        <v>A</v>
      </c>
      <c r="M18" s="986"/>
      <c r="N18" s="987"/>
      <c r="O18" s="990"/>
      <c r="P18" s="991"/>
      <c r="Q18" s="991"/>
      <c r="R18" s="983"/>
      <c r="S18" s="962"/>
      <c r="T18" s="963"/>
      <c r="U18" s="963"/>
      <c r="V18" s="963"/>
      <c r="W18" s="964"/>
      <c r="X18" s="112" t="s">
        <v>254</v>
      </c>
      <c r="Y18" s="113"/>
      <c r="Z18" s="114"/>
      <c r="AA18" s="170">
        <f>IF(AA17="","",VLOOKUP(AA17,'【記載例】シフト記号表（勤務時間帯）'!$C$6:$L$47,10,FALSE))</f>
        <v>8</v>
      </c>
      <c r="AB18" s="171">
        <f>IF(AB17="","",VLOOKUP(AB17,'【記載例】シフト記号表（勤務時間帯）'!$C$6:$L$47,10,FALSE))</f>
        <v>8</v>
      </c>
      <c r="AC18" s="171">
        <f>IF(AC17="","",VLOOKUP(AC17,'【記載例】シフト記号表（勤務時間帯）'!$C$6:$L$47,10,FALSE))</f>
        <v>8</v>
      </c>
      <c r="AD18" s="171" t="str">
        <f>IF(AD17="","",VLOOKUP(AD17,'【記載例】シフト記号表（勤務時間帯）'!$C$6:$L$47,10,FALSE))</f>
        <v/>
      </c>
      <c r="AE18" s="171" t="str">
        <f>IF(AE17="","",VLOOKUP(AE17,'【記載例】シフト記号表（勤務時間帯）'!$C$6:$L$47,10,FALSE))</f>
        <v/>
      </c>
      <c r="AF18" s="171">
        <f>IF(AF17="","",VLOOKUP(AF17,'【記載例】シフト記号表（勤務時間帯）'!$C$6:$L$47,10,FALSE))</f>
        <v>8</v>
      </c>
      <c r="AG18" s="172">
        <f>IF(AG17="","",VLOOKUP(AG17,'【記載例】シフト記号表（勤務時間帯）'!$C$6:$L$47,10,FALSE))</f>
        <v>8</v>
      </c>
      <c r="AH18" s="170">
        <f>IF(AH17="","",VLOOKUP(AH17,'【記載例】シフト記号表（勤務時間帯）'!$C$6:$L$47,10,FALSE))</f>
        <v>8</v>
      </c>
      <c r="AI18" s="171">
        <f>IF(AI17="","",VLOOKUP(AI17,'【記載例】シフト記号表（勤務時間帯）'!$C$6:$L$47,10,FALSE))</f>
        <v>8</v>
      </c>
      <c r="AJ18" s="171">
        <f>IF(AJ17="","",VLOOKUP(AJ17,'【記載例】シフト記号表（勤務時間帯）'!$C$6:$L$47,10,FALSE))</f>
        <v>8</v>
      </c>
      <c r="AK18" s="171" t="str">
        <f>IF(AK17="","",VLOOKUP(AK17,'【記載例】シフト記号表（勤務時間帯）'!$C$6:$L$47,10,FALSE))</f>
        <v/>
      </c>
      <c r="AL18" s="171" t="str">
        <f>IF(AL17="","",VLOOKUP(AL17,'【記載例】シフト記号表（勤務時間帯）'!$C$6:$L$47,10,FALSE))</f>
        <v/>
      </c>
      <c r="AM18" s="171">
        <f>IF(AM17="","",VLOOKUP(AM17,'【記載例】シフト記号表（勤務時間帯）'!$C$6:$L$47,10,FALSE))</f>
        <v>8</v>
      </c>
      <c r="AN18" s="172">
        <f>IF(AN17="","",VLOOKUP(AN17,'【記載例】シフト記号表（勤務時間帯）'!$C$6:$L$47,10,FALSE))</f>
        <v>8</v>
      </c>
      <c r="AO18" s="170">
        <f>IF(AO17="","",VLOOKUP(AO17,'【記載例】シフト記号表（勤務時間帯）'!$C$6:$L$47,10,FALSE))</f>
        <v>8</v>
      </c>
      <c r="AP18" s="171">
        <f>IF(AP17="","",VLOOKUP(AP17,'【記載例】シフト記号表（勤務時間帯）'!$C$6:$L$47,10,FALSE))</f>
        <v>8</v>
      </c>
      <c r="AQ18" s="171">
        <f>IF(AQ17="","",VLOOKUP(AQ17,'【記載例】シフト記号表（勤務時間帯）'!$C$6:$L$47,10,FALSE))</f>
        <v>8</v>
      </c>
      <c r="AR18" s="171" t="str">
        <f>IF(AR17="","",VLOOKUP(AR17,'【記載例】シフト記号表（勤務時間帯）'!$C$6:$L$47,10,FALSE))</f>
        <v/>
      </c>
      <c r="AS18" s="171" t="str">
        <f>IF(AS17="","",VLOOKUP(AS17,'【記載例】シフト記号表（勤務時間帯）'!$C$6:$L$47,10,FALSE))</f>
        <v/>
      </c>
      <c r="AT18" s="171">
        <f>IF(AT17="","",VLOOKUP(AT17,'【記載例】シフト記号表（勤務時間帯）'!$C$6:$L$47,10,FALSE))</f>
        <v>8</v>
      </c>
      <c r="AU18" s="172">
        <f>IF(AU17="","",VLOOKUP(AU17,'【記載例】シフト記号表（勤務時間帯）'!$C$6:$L$47,10,FALSE))</f>
        <v>8</v>
      </c>
      <c r="AV18" s="170">
        <f>IF(AV17="","",VLOOKUP(AV17,'【記載例】シフト記号表（勤務時間帯）'!$C$6:$L$47,10,FALSE))</f>
        <v>8</v>
      </c>
      <c r="AW18" s="171">
        <f>IF(AW17="","",VLOOKUP(AW17,'【記載例】シフト記号表（勤務時間帯）'!$C$6:$L$47,10,FALSE))</f>
        <v>8</v>
      </c>
      <c r="AX18" s="171">
        <f>IF(AX17="","",VLOOKUP(AX17,'【記載例】シフト記号表（勤務時間帯）'!$C$6:$L$47,10,FALSE))</f>
        <v>8</v>
      </c>
      <c r="AY18" s="171" t="str">
        <f>IF(AY17="","",VLOOKUP(AY17,'【記載例】シフト記号表（勤務時間帯）'!$C$6:$L$47,10,FALSE))</f>
        <v/>
      </c>
      <c r="AZ18" s="171" t="str">
        <f>IF(AZ17="","",VLOOKUP(AZ17,'【記載例】シフト記号表（勤務時間帯）'!$C$6:$L$47,10,FALSE))</f>
        <v/>
      </c>
      <c r="BA18" s="171">
        <f>IF(BA17="","",VLOOKUP(BA17,'【記載例】シフト記号表（勤務時間帯）'!$C$6:$L$47,10,FALSE))</f>
        <v>8</v>
      </c>
      <c r="BB18" s="172">
        <f>IF(BB17="","",VLOOKUP(BB17,'【記載例】シフト記号表（勤務時間帯）'!$C$6:$L$47,10,FALSE))</f>
        <v>8</v>
      </c>
      <c r="BC18" s="170" t="str">
        <f>IF(BC17="","",VLOOKUP(BC17,'【記載例】シフト記号表（勤務時間帯）'!$C$6:$L$47,10,FALSE))</f>
        <v/>
      </c>
      <c r="BD18" s="171" t="str">
        <f>IF(BD17="","",VLOOKUP(BD17,'【記載例】シフト記号表（勤務時間帯）'!$C$6:$L$47,10,FALSE))</f>
        <v/>
      </c>
      <c r="BE18" s="171" t="str">
        <f>IF(BE17="","",VLOOKUP(BE17,'【記載例】シフト記号表（勤務時間帯）'!$C$6:$L$47,10,FALSE))</f>
        <v/>
      </c>
      <c r="BF18" s="975">
        <f>IF($BI$3="４週",SUM(AA18:BB18),IF($BI$3="暦月",SUM(AA18:BE18),""))</f>
        <v>160</v>
      </c>
      <c r="BG18" s="976"/>
      <c r="BH18" s="977">
        <f>IF($BI$3="４週",BF18/4,IF($BI$3="暦月",(BF18/($BI$8/7)),""))</f>
        <v>40</v>
      </c>
      <c r="BI18" s="976"/>
      <c r="BJ18" s="972"/>
      <c r="BK18" s="973"/>
      <c r="BL18" s="973"/>
      <c r="BM18" s="973"/>
      <c r="BN18" s="974"/>
    </row>
    <row r="19" spans="2:66" ht="20.25" customHeight="1">
      <c r="B19" s="978">
        <f>B17+1</f>
        <v>2</v>
      </c>
      <c r="C19" s="1036"/>
      <c r="D19" s="1038"/>
      <c r="E19" s="915"/>
      <c r="F19" s="1039"/>
      <c r="G19" s="980" t="s">
        <v>101</v>
      </c>
      <c r="H19" s="981"/>
      <c r="I19" s="162"/>
      <c r="J19" s="163"/>
      <c r="K19" s="162"/>
      <c r="L19" s="163"/>
      <c r="M19" s="984" t="s">
        <v>100</v>
      </c>
      <c r="N19" s="985"/>
      <c r="O19" s="988" t="s">
        <v>101</v>
      </c>
      <c r="P19" s="989"/>
      <c r="Q19" s="989"/>
      <c r="R19" s="981"/>
      <c r="S19" s="962" t="s">
        <v>167</v>
      </c>
      <c r="T19" s="963"/>
      <c r="U19" s="963"/>
      <c r="V19" s="963"/>
      <c r="W19" s="964"/>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965"/>
      <c r="BG19" s="966"/>
      <c r="BH19" s="967"/>
      <c r="BI19" s="968"/>
      <c r="BJ19" s="969"/>
      <c r="BK19" s="970"/>
      <c r="BL19" s="970"/>
      <c r="BM19" s="970"/>
      <c r="BN19" s="971"/>
    </row>
    <row r="20" spans="2:66" ht="20.25" customHeight="1">
      <c r="B20" s="979"/>
      <c r="C20" s="1037"/>
      <c r="D20" s="1040"/>
      <c r="E20" s="915"/>
      <c r="F20" s="1039"/>
      <c r="G20" s="982"/>
      <c r="H20" s="983"/>
      <c r="I20" s="160"/>
      <c r="J20" s="161" t="str">
        <f>G19</f>
        <v>医師</v>
      </c>
      <c r="K20" s="160"/>
      <c r="L20" s="161" t="str">
        <f>M19</f>
        <v>C</v>
      </c>
      <c r="M20" s="986"/>
      <c r="N20" s="987"/>
      <c r="O20" s="990"/>
      <c r="P20" s="991"/>
      <c r="Q20" s="991"/>
      <c r="R20" s="983"/>
      <c r="S20" s="962"/>
      <c r="T20" s="963"/>
      <c r="U20" s="963"/>
      <c r="V20" s="963"/>
      <c r="W20" s="964"/>
      <c r="X20" s="112" t="s">
        <v>254</v>
      </c>
      <c r="Y20" s="113"/>
      <c r="Z20" s="114"/>
      <c r="AA20" s="170">
        <f>IF(AA19="","",VLOOKUP(AA19,'【記載例】シフト記号表（勤務時間帯）'!$C$6:$L$47,10,FALSE))</f>
        <v>3.9999999999999991</v>
      </c>
      <c r="AB20" s="171" t="str">
        <f>IF(AB19="","",VLOOKUP(AB19,'【記載例】シフト記号表（勤務時間帯）'!$C$6:$L$47,10,FALSE))</f>
        <v/>
      </c>
      <c r="AC20" s="171">
        <f>IF(AC19="","",VLOOKUP(AC19,'【記載例】シフト記号表（勤務時間帯）'!$C$6:$L$47,10,FALSE))</f>
        <v>3.9999999999999991</v>
      </c>
      <c r="AD20" s="171" t="str">
        <f>IF(AD19="","",VLOOKUP(AD19,'【記載例】シフト記号表（勤務時間帯）'!$C$6:$L$47,10,FALSE))</f>
        <v/>
      </c>
      <c r="AE20" s="171" t="str">
        <f>IF(AE19="","",VLOOKUP(AE19,'【記載例】シフト記号表（勤務時間帯）'!$C$6:$L$47,10,FALSE))</f>
        <v/>
      </c>
      <c r="AF20" s="171">
        <f>IF(AF19="","",VLOOKUP(AF19,'【記載例】シフト記号表（勤務時間帯）'!$C$6:$L$47,10,FALSE))</f>
        <v>3.9999999999999991</v>
      </c>
      <c r="AG20" s="172" t="str">
        <f>IF(AG19="","",VLOOKUP(AG19,'【記載例】シフト記号表（勤務時間帯）'!$C$6:$L$47,10,FALSE))</f>
        <v/>
      </c>
      <c r="AH20" s="170">
        <f>IF(AH19="","",VLOOKUP(AH19,'【記載例】シフト記号表（勤務時間帯）'!$C$6:$L$47,10,FALSE))</f>
        <v>3.9999999999999991</v>
      </c>
      <c r="AI20" s="171" t="str">
        <f>IF(AI19="","",VLOOKUP(AI19,'【記載例】シフト記号表（勤務時間帯）'!$C$6:$L$47,10,FALSE))</f>
        <v/>
      </c>
      <c r="AJ20" s="171">
        <f>IF(AJ19="","",VLOOKUP(AJ19,'【記載例】シフト記号表（勤務時間帯）'!$C$6:$L$47,10,FALSE))</f>
        <v>3.9999999999999991</v>
      </c>
      <c r="AK20" s="171" t="str">
        <f>IF(AK19="","",VLOOKUP(AK19,'【記載例】シフト記号表（勤務時間帯）'!$C$6:$L$47,10,FALSE))</f>
        <v/>
      </c>
      <c r="AL20" s="171" t="str">
        <f>IF(AL19="","",VLOOKUP(AL19,'【記載例】シフト記号表（勤務時間帯）'!$C$6:$L$47,10,FALSE))</f>
        <v/>
      </c>
      <c r="AM20" s="171">
        <f>IF(AM19="","",VLOOKUP(AM19,'【記載例】シフト記号表（勤務時間帯）'!$C$6:$L$47,10,FALSE))</f>
        <v>3.9999999999999991</v>
      </c>
      <c r="AN20" s="172" t="str">
        <f>IF(AN19="","",VLOOKUP(AN19,'【記載例】シフト記号表（勤務時間帯）'!$C$6:$L$47,10,FALSE))</f>
        <v/>
      </c>
      <c r="AO20" s="170">
        <f>IF(AO19="","",VLOOKUP(AO19,'【記載例】シフト記号表（勤務時間帯）'!$C$6:$L$47,10,FALSE))</f>
        <v>3.9999999999999991</v>
      </c>
      <c r="AP20" s="171" t="str">
        <f>IF(AP19="","",VLOOKUP(AP19,'【記載例】シフト記号表（勤務時間帯）'!$C$6:$L$47,10,FALSE))</f>
        <v/>
      </c>
      <c r="AQ20" s="171">
        <f>IF(AQ19="","",VLOOKUP(AQ19,'【記載例】シフト記号表（勤務時間帯）'!$C$6:$L$47,10,FALSE))</f>
        <v>3.9999999999999991</v>
      </c>
      <c r="AR20" s="171" t="str">
        <f>IF(AR19="","",VLOOKUP(AR19,'【記載例】シフト記号表（勤務時間帯）'!$C$6:$L$47,10,FALSE))</f>
        <v/>
      </c>
      <c r="AS20" s="171" t="str">
        <f>IF(AS19="","",VLOOKUP(AS19,'【記載例】シフト記号表（勤務時間帯）'!$C$6:$L$47,10,FALSE))</f>
        <v/>
      </c>
      <c r="AT20" s="171">
        <f>IF(AT19="","",VLOOKUP(AT19,'【記載例】シフト記号表（勤務時間帯）'!$C$6:$L$47,10,FALSE))</f>
        <v>3.9999999999999991</v>
      </c>
      <c r="AU20" s="172" t="str">
        <f>IF(AU19="","",VLOOKUP(AU19,'【記載例】シフト記号表（勤務時間帯）'!$C$6:$L$47,10,FALSE))</f>
        <v/>
      </c>
      <c r="AV20" s="170">
        <f>IF(AV19="","",VLOOKUP(AV19,'【記載例】シフト記号表（勤務時間帯）'!$C$6:$L$47,10,FALSE))</f>
        <v>3.9999999999999991</v>
      </c>
      <c r="AW20" s="171" t="str">
        <f>IF(AW19="","",VLOOKUP(AW19,'【記載例】シフト記号表（勤務時間帯）'!$C$6:$L$47,10,FALSE))</f>
        <v/>
      </c>
      <c r="AX20" s="171">
        <f>IF(AX19="","",VLOOKUP(AX19,'【記載例】シフト記号表（勤務時間帯）'!$C$6:$L$47,10,FALSE))</f>
        <v>3.9999999999999991</v>
      </c>
      <c r="AY20" s="171" t="str">
        <f>IF(AY19="","",VLOOKUP(AY19,'【記載例】シフト記号表（勤務時間帯）'!$C$6:$L$47,10,FALSE))</f>
        <v/>
      </c>
      <c r="AZ20" s="171" t="str">
        <f>IF(AZ19="","",VLOOKUP(AZ19,'【記載例】シフト記号表（勤務時間帯）'!$C$6:$L$47,10,FALSE))</f>
        <v/>
      </c>
      <c r="BA20" s="171">
        <f>IF(BA19="","",VLOOKUP(BA19,'【記載例】シフト記号表（勤務時間帯）'!$C$6:$L$47,10,FALSE))</f>
        <v>3.9999999999999991</v>
      </c>
      <c r="BB20" s="172" t="str">
        <f>IF(BB19="","",VLOOKUP(BB19,'【記載例】シフト記号表（勤務時間帯）'!$C$6:$L$47,10,FALSE))</f>
        <v/>
      </c>
      <c r="BC20" s="170" t="str">
        <f>IF(BC19="","",VLOOKUP(BC19,'【記載例】シフト記号表（勤務時間帯）'!$C$6:$L$47,10,FALSE))</f>
        <v/>
      </c>
      <c r="BD20" s="171" t="str">
        <f>IF(BD19="","",VLOOKUP(BD19,'【記載例】シフト記号表（勤務時間帯）'!$C$6:$L$47,10,FALSE))</f>
        <v/>
      </c>
      <c r="BE20" s="171" t="str">
        <f>IF(BE19="","",VLOOKUP(BE19,'【記載例】シフト記号表（勤務時間帯）'!$C$6:$L$47,10,FALSE))</f>
        <v/>
      </c>
      <c r="BF20" s="975">
        <f>IF($BI$3="４週",SUM(AA20:BB20),IF($BI$3="暦月",SUM(AA20:BE20),""))</f>
        <v>47.999999999999993</v>
      </c>
      <c r="BG20" s="976"/>
      <c r="BH20" s="977">
        <f>IF($BI$3="４週",BF20/4,IF($BI$3="暦月",(BF20/($BI$8/7)),""))</f>
        <v>11.999999999999998</v>
      </c>
      <c r="BI20" s="976"/>
      <c r="BJ20" s="972"/>
      <c r="BK20" s="973"/>
      <c r="BL20" s="973"/>
      <c r="BM20" s="973"/>
      <c r="BN20" s="974"/>
    </row>
    <row r="21" spans="2:66" ht="20.25" customHeight="1">
      <c r="B21" s="978">
        <f>B19+1</f>
        <v>3</v>
      </c>
      <c r="C21" s="1036"/>
      <c r="D21" s="1038"/>
      <c r="E21" s="915"/>
      <c r="F21" s="1039"/>
      <c r="G21" s="980" t="s">
        <v>102</v>
      </c>
      <c r="H21" s="981"/>
      <c r="I21" s="160"/>
      <c r="J21" s="161"/>
      <c r="K21" s="160"/>
      <c r="L21" s="161"/>
      <c r="M21" s="984" t="s">
        <v>89</v>
      </c>
      <c r="N21" s="985"/>
      <c r="O21" s="988" t="s">
        <v>108</v>
      </c>
      <c r="P21" s="989"/>
      <c r="Q21" s="989"/>
      <c r="R21" s="981"/>
      <c r="S21" s="962" t="s">
        <v>168</v>
      </c>
      <c r="T21" s="963"/>
      <c r="U21" s="963"/>
      <c r="V21" s="963"/>
      <c r="W21" s="964"/>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965"/>
      <c r="BG21" s="966"/>
      <c r="BH21" s="967"/>
      <c r="BI21" s="968"/>
      <c r="BJ21" s="969"/>
      <c r="BK21" s="970"/>
      <c r="BL21" s="970"/>
      <c r="BM21" s="970"/>
      <c r="BN21" s="971"/>
    </row>
    <row r="22" spans="2:66" ht="20.25" customHeight="1">
      <c r="B22" s="979"/>
      <c r="C22" s="1037"/>
      <c r="D22" s="1040"/>
      <c r="E22" s="915"/>
      <c r="F22" s="1039"/>
      <c r="G22" s="982"/>
      <c r="H22" s="983"/>
      <c r="I22" s="160"/>
      <c r="J22" s="161" t="str">
        <f>G21</f>
        <v>生活相談員</v>
      </c>
      <c r="K22" s="160"/>
      <c r="L22" s="161" t="str">
        <f>M21</f>
        <v>A</v>
      </c>
      <c r="M22" s="986"/>
      <c r="N22" s="987"/>
      <c r="O22" s="990"/>
      <c r="P22" s="991"/>
      <c r="Q22" s="991"/>
      <c r="R22" s="983"/>
      <c r="S22" s="962"/>
      <c r="T22" s="963"/>
      <c r="U22" s="963"/>
      <c r="V22" s="963"/>
      <c r="W22" s="964"/>
      <c r="X22" s="112" t="s">
        <v>254</v>
      </c>
      <c r="Y22" s="113"/>
      <c r="Z22" s="114"/>
      <c r="AA22" s="170">
        <f>IF(AA21="","",VLOOKUP(AA21,'【記載例】シフト記号表（勤務時間帯）'!$C$6:$L$47,10,FALSE))</f>
        <v>8</v>
      </c>
      <c r="AB22" s="171">
        <f>IF(AB21="","",VLOOKUP(AB21,'【記載例】シフト記号表（勤務時間帯）'!$C$6:$L$47,10,FALSE))</f>
        <v>8</v>
      </c>
      <c r="AC22" s="171">
        <f>IF(AC21="","",VLOOKUP(AC21,'【記載例】シフト記号表（勤務時間帯）'!$C$6:$L$47,10,FALSE))</f>
        <v>8</v>
      </c>
      <c r="AD22" s="171" t="str">
        <f>IF(AD21="","",VLOOKUP(AD21,'【記載例】シフト記号表（勤務時間帯）'!$C$6:$L$47,10,FALSE))</f>
        <v/>
      </c>
      <c r="AE22" s="171" t="str">
        <f>IF(AE21="","",VLOOKUP(AE21,'【記載例】シフト記号表（勤務時間帯）'!$C$6:$L$47,10,FALSE))</f>
        <v/>
      </c>
      <c r="AF22" s="171">
        <f>IF(AF21="","",VLOOKUP(AF21,'【記載例】シフト記号表（勤務時間帯）'!$C$6:$L$47,10,FALSE))</f>
        <v>8</v>
      </c>
      <c r="AG22" s="172">
        <f>IF(AG21="","",VLOOKUP(AG21,'【記載例】シフト記号表（勤務時間帯）'!$C$6:$L$47,10,FALSE))</f>
        <v>8</v>
      </c>
      <c r="AH22" s="170">
        <f>IF(AH21="","",VLOOKUP(AH21,'【記載例】シフト記号表（勤務時間帯）'!$C$6:$L$47,10,FALSE))</f>
        <v>8</v>
      </c>
      <c r="AI22" s="171">
        <f>IF(AI21="","",VLOOKUP(AI21,'【記載例】シフト記号表（勤務時間帯）'!$C$6:$L$47,10,FALSE))</f>
        <v>8</v>
      </c>
      <c r="AJ22" s="171">
        <f>IF(AJ21="","",VLOOKUP(AJ21,'【記載例】シフト記号表（勤務時間帯）'!$C$6:$L$47,10,FALSE))</f>
        <v>8</v>
      </c>
      <c r="AK22" s="171" t="str">
        <f>IF(AK21="","",VLOOKUP(AK21,'【記載例】シフト記号表（勤務時間帯）'!$C$6:$L$47,10,FALSE))</f>
        <v/>
      </c>
      <c r="AL22" s="171" t="str">
        <f>IF(AL21="","",VLOOKUP(AL21,'【記載例】シフト記号表（勤務時間帯）'!$C$6:$L$47,10,FALSE))</f>
        <v/>
      </c>
      <c r="AM22" s="171">
        <f>IF(AM21="","",VLOOKUP(AM21,'【記載例】シフト記号表（勤務時間帯）'!$C$6:$L$47,10,FALSE))</f>
        <v>8</v>
      </c>
      <c r="AN22" s="172">
        <f>IF(AN21="","",VLOOKUP(AN21,'【記載例】シフト記号表（勤務時間帯）'!$C$6:$L$47,10,FALSE))</f>
        <v>8</v>
      </c>
      <c r="AO22" s="170">
        <f>IF(AO21="","",VLOOKUP(AO21,'【記載例】シフト記号表（勤務時間帯）'!$C$6:$L$47,10,FALSE))</f>
        <v>8</v>
      </c>
      <c r="AP22" s="171">
        <f>IF(AP21="","",VLOOKUP(AP21,'【記載例】シフト記号表（勤務時間帯）'!$C$6:$L$47,10,FALSE))</f>
        <v>8</v>
      </c>
      <c r="AQ22" s="171">
        <f>IF(AQ21="","",VLOOKUP(AQ21,'【記載例】シフト記号表（勤務時間帯）'!$C$6:$L$47,10,FALSE))</f>
        <v>8</v>
      </c>
      <c r="AR22" s="171" t="str">
        <f>IF(AR21="","",VLOOKUP(AR21,'【記載例】シフト記号表（勤務時間帯）'!$C$6:$L$47,10,FALSE))</f>
        <v/>
      </c>
      <c r="AS22" s="171" t="str">
        <f>IF(AS21="","",VLOOKUP(AS21,'【記載例】シフト記号表（勤務時間帯）'!$C$6:$L$47,10,FALSE))</f>
        <v/>
      </c>
      <c r="AT22" s="171">
        <f>IF(AT21="","",VLOOKUP(AT21,'【記載例】シフト記号表（勤務時間帯）'!$C$6:$L$47,10,FALSE))</f>
        <v>8</v>
      </c>
      <c r="AU22" s="172">
        <f>IF(AU21="","",VLOOKUP(AU21,'【記載例】シフト記号表（勤務時間帯）'!$C$6:$L$47,10,FALSE))</f>
        <v>8</v>
      </c>
      <c r="AV22" s="170">
        <f>IF(AV21="","",VLOOKUP(AV21,'【記載例】シフト記号表（勤務時間帯）'!$C$6:$L$47,10,FALSE))</f>
        <v>8</v>
      </c>
      <c r="AW22" s="171">
        <f>IF(AW21="","",VLOOKUP(AW21,'【記載例】シフト記号表（勤務時間帯）'!$C$6:$L$47,10,FALSE))</f>
        <v>8</v>
      </c>
      <c r="AX22" s="171">
        <f>IF(AX21="","",VLOOKUP(AX21,'【記載例】シフト記号表（勤務時間帯）'!$C$6:$L$47,10,FALSE))</f>
        <v>8</v>
      </c>
      <c r="AY22" s="171" t="str">
        <f>IF(AY21="","",VLOOKUP(AY21,'【記載例】シフト記号表（勤務時間帯）'!$C$6:$L$47,10,FALSE))</f>
        <v/>
      </c>
      <c r="AZ22" s="171" t="str">
        <f>IF(AZ21="","",VLOOKUP(AZ21,'【記載例】シフト記号表（勤務時間帯）'!$C$6:$L$47,10,FALSE))</f>
        <v/>
      </c>
      <c r="BA22" s="171">
        <f>IF(BA21="","",VLOOKUP(BA21,'【記載例】シフト記号表（勤務時間帯）'!$C$6:$L$47,10,FALSE))</f>
        <v>8</v>
      </c>
      <c r="BB22" s="172">
        <f>IF(BB21="","",VLOOKUP(BB21,'【記載例】シフト記号表（勤務時間帯）'!$C$6:$L$47,10,FALSE))</f>
        <v>8</v>
      </c>
      <c r="BC22" s="170" t="str">
        <f>IF(BC21="","",VLOOKUP(BC21,'【記載例】シフト記号表（勤務時間帯）'!$C$6:$L$47,10,FALSE))</f>
        <v/>
      </c>
      <c r="BD22" s="171" t="str">
        <f>IF(BD21="","",VLOOKUP(BD21,'【記載例】シフト記号表（勤務時間帯）'!$C$6:$L$47,10,FALSE))</f>
        <v/>
      </c>
      <c r="BE22" s="171" t="str">
        <f>IF(BE21="","",VLOOKUP(BE21,'【記載例】シフト記号表（勤務時間帯）'!$C$6:$L$47,10,FALSE))</f>
        <v/>
      </c>
      <c r="BF22" s="975">
        <f>IF($BI$3="４週",SUM(AA22:BB22),IF($BI$3="暦月",SUM(AA22:BE22),""))</f>
        <v>160</v>
      </c>
      <c r="BG22" s="976"/>
      <c r="BH22" s="977">
        <f>IF($BI$3="４週",BF22/4,IF($BI$3="暦月",(BF22/($BI$8/7)),""))</f>
        <v>40</v>
      </c>
      <c r="BI22" s="976"/>
      <c r="BJ22" s="972"/>
      <c r="BK22" s="973"/>
      <c r="BL22" s="973"/>
      <c r="BM22" s="973"/>
      <c r="BN22" s="974"/>
    </row>
    <row r="23" spans="2:66" ht="20.25" customHeight="1">
      <c r="B23" s="978">
        <f>B21+1</f>
        <v>4</v>
      </c>
      <c r="C23" s="1036"/>
      <c r="D23" s="1038"/>
      <c r="E23" s="915"/>
      <c r="F23" s="1039"/>
      <c r="G23" s="980" t="s">
        <v>106</v>
      </c>
      <c r="H23" s="981"/>
      <c r="I23" s="160"/>
      <c r="J23" s="161"/>
      <c r="K23" s="160"/>
      <c r="L23" s="161"/>
      <c r="M23" s="984" t="s">
        <v>141</v>
      </c>
      <c r="N23" s="985"/>
      <c r="O23" s="988" t="s">
        <v>119</v>
      </c>
      <c r="P23" s="989"/>
      <c r="Q23" s="989"/>
      <c r="R23" s="981"/>
      <c r="S23" s="962" t="s">
        <v>169</v>
      </c>
      <c r="T23" s="963"/>
      <c r="U23" s="963"/>
      <c r="V23" s="963"/>
      <c r="W23" s="964"/>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965"/>
      <c r="BG23" s="966"/>
      <c r="BH23" s="967"/>
      <c r="BI23" s="968"/>
      <c r="BJ23" s="969" t="s">
        <v>223</v>
      </c>
      <c r="BK23" s="970"/>
      <c r="BL23" s="970"/>
      <c r="BM23" s="970"/>
      <c r="BN23" s="971"/>
    </row>
    <row r="24" spans="2:66" ht="20.25" customHeight="1">
      <c r="B24" s="979"/>
      <c r="C24" s="1037"/>
      <c r="D24" s="1040"/>
      <c r="E24" s="915"/>
      <c r="F24" s="1039"/>
      <c r="G24" s="982"/>
      <c r="H24" s="983"/>
      <c r="I24" s="160"/>
      <c r="J24" s="161" t="str">
        <f>G23</f>
        <v>機能訓練指導員</v>
      </c>
      <c r="K24" s="160"/>
      <c r="L24" s="161" t="str">
        <f>M23</f>
        <v>B</v>
      </c>
      <c r="M24" s="986"/>
      <c r="N24" s="987"/>
      <c r="O24" s="990"/>
      <c r="P24" s="991"/>
      <c r="Q24" s="991"/>
      <c r="R24" s="983"/>
      <c r="S24" s="962"/>
      <c r="T24" s="963"/>
      <c r="U24" s="963"/>
      <c r="V24" s="963"/>
      <c r="W24" s="964"/>
      <c r="X24" s="112" t="s">
        <v>254</v>
      </c>
      <c r="Y24" s="113"/>
      <c r="Z24" s="114"/>
      <c r="AA24" s="170">
        <f>IF(AA23="","",VLOOKUP(AA23,'【記載例】シフト記号表（勤務時間帯）'!$C$6:$L$47,10,FALSE))</f>
        <v>4.0000000000000009</v>
      </c>
      <c r="AB24" s="171">
        <f>IF(AB23="","",VLOOKUP(AB23,'【記載例】シフト記号表（勤務時間帯）'!$C$6:$L$47,10,FALSE))</f>
        <v>4.0000000000000009</v>
      </c>
      <c r="AC24" s="171">
        <f>IF(AC23="","",VLOOKUP(AC23,'【記載例】シフト記号表（勤務時間帯）'!$C$6:$L$47,10,FALSE))</f>
        <v>4.0000000000000009</v>
      </c>
      <c r="AD24" s="171" t="str">
        <f>IF(AD23="","",VLOOKUP(AD23,'【記載例】シフト記号表（勤務時間帯）'!$C$6:$L$47,10,FALSE))</f>
        <v/>
      </c>
      <c r="AE24" s="171" t="str">
        <f>IF(AE23="","",VLOOKUP(AE23,'【記載例】シフト記号表（勤務時間帯）'!$C$6:$L$47,10,FALSE))</f>
        <v/>
      </c>
      <c r="AF24" s="171">
        <f>IF(AF23="","",VLOOKUP(AF23,'【記載例】シフト記号表（勤務時間帯）'!$C$6:$L$47,10,FALSE))</f>
        <v>4.0000000000000009</v>
      </c>
      <c r="AG24" s="172">
        <f>IF(AG23="","",VLOOKUP(AG23,'【記載例】シフト記号表（勤務時間帯）'!$C$6:$L$47,10,FALSE))</f>
        <v>4.0000000000000009</v>
      </c>
      <c r="AH24" s="170">
        <f>IF(AH23="","",VLOOKUP(AH23,'【記載例】シフト記号表（勤務時間帯）'!$C$6:$L$47,10,FALSE))</f>
        <v>4.0000000000000009</v>
      </c>
      <c r="AI24" s="171">
        <f>IF(AI23="","",VLOOKUP(AI23,'【記載例】シフト記号表（勤務時間帯）'!$C$6:$L$47,10,FALSE))</f>
        <v>4.0000000000000009</v>
      </c>
      <c r="AJ24" s="171">
        <f>IF(AJ23="","",VLOOKUP(AJ23,'【記載例】シフト記号表（勤務時間帯）'!$C$6:$L$47,10,FALSE))</f>
        <v>4.0000000000000009</v>
      </c>
      <c r="AK24" s="171" t="str">
        <f>IF(AK23="","",VLOOKUP(AK23,'【記載例】シフト記号表（勤務時間帯）'!$C$6:$L$47,10,FALSE))</f>
        <v/>
      </c>
      <c r="AL24" s="171" t="str">
        <f>IF(AL23="","",VLOOKUP(AL23,'【記載例】シフト記号表（勤務時間帯）'!$C$6:$L$47,10,FALSE))</f>
        <v/>
      </c>
      <c r="AM24" s="171">
        <f>IF(AM23="","",VLOOKUP(AM23,'【記載例】シフト記号表（勤務時間帯）'!$C$6:$L$47,10,FALSE))</f>
        <v>4.0000000000000009</v>
      </c>
      <c r="AN24" s="172">
        <f>IF(AN23="","",VLOOKUP(AN23,'【記載例】シフト記号表（勤務時間帯）'!$C$6:$L$47,10,FALSE))</f>
        <v>4.0000000000000009</v>
      </c>
      <c r="AO24" s="170">
        <f>IF(AO23="","",VLOOKUP(AO23,'【記載例】シフト記号表（勤務時間帯）'!$C$6:$L$47,10,FALSE))</f>
        <v>4.0000000000000009</v>
      </c>
      <c r="AP24" s="171">
        <f>IF(AP23="","",VLOOKUP(AP23,'【記載例】シフト記号表（勤務時間帯）'!$C$6:$L$47,10,FALSE))</f>
        <v>4.0000000000000009</v>
      </c>
      <c r="AQ24" s="171">
        <f>IF(AQ23="","",VLOOKUP(AQ23,'【記載例】シフト記号表（勤務時間帯）'!$C$6:$L$47,10,FALSE))</f>
        <v>4.0000000000000009</v>
      </c>
      <c r="AR24" s="171" t="str">
        <f>IF(AR23="","",VLOOKUP(AR23,'【記載例】シフト記号表（勤務時間帯）'!$C$6:$L$47,10,FALSE))</f>
        <v/>
      </c>
      <c r="AS24" s="171" t="str">
        <f>IF(AS23="","",VLOOKUP(AS23,'【記載例】シフト記号表（勤務時間帯）'!$C$6:$L$47,10,FALSE))</f>
        <v/>
      </c>
      <c r="AT24" s="171">
        <f>IF(AT23="","",VLOOKUP(AT23,'【記載例】シフト記号表（勤務時間帯）'!$C$6:$L$47,10,FALSE))</f>
        <v>4.0000000000000009</v>
      </c>
      <c r="AU24" s="172">
        <f>IF(AU23="","",VLOOKUP(AU23,'【記載例】シフト記号表（勤務時間帯）'!$C$6:$L$47,10,FALSE))</f>
        <v>4.0000000000000009</v>
      </c>
      <c r="AV24" s="170">
        <f>IF(AV23="","",VLOOKUP(AV23,'【記載例】シフト記号表（勤務時間帯）'!$C$6:$L$47,10,FALSE))</f>
        <v>4.0000000000000009</v>
      </c>
      <c r="AW24" s="171">
        <f>IF(AW23="","",VLOOKUP(AW23,'【記載例】シフト記号表（勤務時間帯）'!$C$6:$L$47,10,FALSE))</f>
        <v>4.0000000000000009</v>
      </c>
      <c r="AX24" s="171">
        <f>IF(AX23="","",VLOOKUP(AX23,'【記載例】シフト記号表（勤務時間帯）'!$C$6:$L$47,10,FALSE))</f>
        <v>4.0000000000000009</v>
      </c>
      <c r="AY24" s="171" t="str">
        <f>IF(AY23="","",VLOOKUP(AY23,'【記載例】シフト記号表（勤務時間帯）'!$C$6:$L$47,10,FALSE))</f>
        <v/>
      </c>
      <c r="AZ24" s="171" t="str">
        <f>IF(AZ23="","",VLOOKUP(AZ23,'【記載例】シフト記号表（勤務時間帯）'!$C$6:$L$47,10,FALSE))</f>
        <v/>
      </c>
      <c r="BA24" s="171">
        <f>IF(BA23="","",VLOOKUP(BA23,'【記載例】シフト記号表（勤務時間帯）'!$C$6:$L$47,10,FALSE))</f>
        <v>4.0000000000000009</v>
      </c>
      <c r="BB24" s="172">
        <f>IF(BB23="","",VLOOKUP(BB23,'【記載例】シフト記号表（勤務時間帯）'!$C$6:$L$47,10,FALSE))</f>
        <v>4.0000000000000009</v>
      </c>
      <c r="BC24" s="170" t="str">
        <f>IF(BC23="","",VLOOKUP(BC23,'【記載例】シフト記号表（勤務時間帯）'!$C$6:$L$47,10,FALSE))</f>
        <v/>
      </c>
      <c r="BD24" s="171" t="str">
        <f>IF(BD23="","",VLOOKUP(BD23,'【記載例】シフト記号表（勤務時間帯）'!$C$6:$L$47,10,FALSE))</f>
        <v/>
      </c>
      <c r="BE24" s="171" t="str">
        <f>IF(BE23="","",VLOOKUP(BE23,'【記載例】シフト記号表（勤務時間帯）'!$C$6:$L$47,10,FALSE))</f>
        <v/>
      </c>
      <c r="BF24" s="975">
        <f>IF($BI$3="４週",SUM(AA24:BB24),IF($BI$3="暦月",SUM(AA24:BE24),""))</f>
        <v>80.000000000000014</v>
      </c>
      <c r="BG24" s="976"/>
      <c r="BH24" s="977">
        <f>IF($BI$3="４週",BF24/4,IF($BI$3="暦月",(BF24/($BI$8/7)),""))</f>
        <v>20.000000000000004</v>
      </c>
      <c r="BI24" s="976"/>
      <c r="BJ24" s="972"/>
      <c r="BK24" s="973"/>
      <c r="BL24" s="973"/>
      <c r="BM24" s="973"/>
      <c r="BN24" s="974"/>
    </row>
    <row r="25" spans="2:66" ht="20.25" customHeight="1">
      <c r="B25" s="978">
        <f>B23+1</f>
        <v>5</v>
      </c>
      <c r="C25" s="1036"/>
      <c r="D25" s="1038"/>
      <c r="E25" s="915"/>
      <c r="F25" s="1039"/>
      <c r="G25" s="980" t="s">
        <v>105</v>
      </c>
      <c r="H25" s="981"/>
      <c r="I25" s="160"/>
      <c r="J25" s="161"/>
      <c r="K25" s="160"/>
      <c r="L25" s="161"/>
      <c r="M25" s="984" t="s">
        <v>100</v>
      </c>
      <c r="N25" s="985"/>
      <c r="O25" s="988" t="s">
        <v>115</v>
      </c>
      <c r="P25" s="989"/>
      <c r="Q25" s="989"/>
      <c r="R25" s="981"/>
      <c r="S25" s="962" t="s">
        <v>170</v>
      </c>
      <c r="T25" s="963"/>
      <c r="U25" s="963"/>
      <c r="V25" s="963"/>
      <c r="W25" s="964"/>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965"/>
      <c r="BG25" s="966"/>
      <c r="BH25" s="967"/>
      <c r="BI25" s="968"/>
      <c r="BJ25" s="969"/>
      <c r="BK25" s="970"/>
      <c r="BL25" s="970"/>
      <c r="BM25" s="970"/>
      <c r="BN25" s="971"/>
    </row>
    <row r="26" spans="2:66" ht="20.25" customHeight="1">
      <c r="B26" s="979"/>
      <c r="C26" s="1037"/>
      <c r="D26" s="1040"/>
      <c r="E26" s="915"/>
      <c r="F26" s="1039"/>
      <c r="G26" s="982"/>
      <c r="H26" s="983"/>
      <c r="I26" s="160"/>
      <c r="J26" s="161" t="str">
        <f>G25</f>
        <v>栄養士</v>
      </c>
      <c r="K26" s="160"/>
      <c r="L26" s="161" t="str">
        <f>M25</f>
        <v>C</v>
      </c>
      <c r="M26" s="986"/>
      <c r="N26" s="987"/>
      <c r="O26" s="990"/>
      <c r="P26" s="991"/>
      <c r="Q26" s="991"/>
      <c r="R26" s="983"/>
      <c r="S26" s="962"/>
      <c r="T26" s="963"/>
      <c r="U26" s="963"/>
      <c r="V26" s="963"/>
      <c r="W26" s="964"/>
      <c r="X26" s="184" t="s">
        <v>254</v>
      </c>
      <c r="Y26" s="120"/>
      <c r="Z26" s="185"/>
      <c r="AA26" s="170">
        <f>IF(AA25="","",VLOOKUP(AA25,'【記載例】シフト記号表（勤務時間帯）'!$C$6:$L$47,10,FALSE))</f>
        <v>3.9999999999999991</v>
      </c>
      <c r="AB26" s="171">
        <f>IF(AB25="","",VLOOKUP(AB25,'【記載例】シフト記号表（勤務時間帯）'!$C$6:$L$47,10,FALSE))</f>
        <v>3.9999999999999991</v>
      </c>
      <c r="AC26" s="171">
        <f>IF(AC25="","",VLOOKUP(AC25,'【記載例】シフト記号表（勤務時間帯）'!$C$6:$L$47,10,FALSE))</f>
        <v>3.9999999999999991</v>
      </c>
      <c r="AD26" s="171" t="str">
        <f>IF(AD25="","",VLOOKUP(AD25,'【記載例】シフト記号表（勤務時間帯）'!$C$6:$L$47,10,FALSE))</f>
        <v/>
      </c>
      <c r="AE26" s="171" t="str">
        <f>IF(AE25="","",VLOOKUP(AE25,'【記載例】シフト記号表（勤務時間帯）'!$C$6:$L$47,10,FALSE))</f>
        <v/>
      </c>
      <c r="AF26" s="171">
        <f>IF(AF25="","",VLOOKUP(AF25,'【記載例】シフト記号表（勤務時間帯）'!$C$6:$L$47,10,FALSE))</f>
        <v>3.9999999999999991</v>
      </c>
      <c r="AG26" s="172">
        <f>IF(AG25="","",VLOOKUP(AG25,'【記載例】シフト記号表（勤務時間帯）'!$C$6:$L$47,10,FALSE))</f>
        <v>3.9999999999999991</v>
      </c>
      <c r="AH26" s="170">
        <f>IF(AH25="","",VLOOKUP(AH25,'【記載例】シフト記号表（勤務時間帯）'!$C$6:$L$47,10,FALSE))</f>
        <v>3.9999999999999991</v>
      </c>
      <c r="AI26" s="171">
        <f>IF(AI25="","",VLOOKUP(AI25,'【記載例】シフト記号表（勤務時間帯）'!$C$6:$L$47,10,FALSE))</f>
        <v>3.9999999999999991</v>
      </c>
      <c r="AJ26" s="171">
        <f>IF(AJ25="","",VLOOKUP(AJ25,'【記載例】シフト記号表（勤務時間帯）'!$C$6:$L$47,10,FALSE))</f>
        <v>3.9999999999999991</v>
      </c>
      <c r="AK26" s="171" t="str">
        <f>IF(AK25="","",VLOOKUP(AK25,'【記載例】シフト記号表（勤務時間帯）'!$C$6:$L$47,10,FALSE))</f>
        <v/>
      </c>
      <c r="AL26" s="171" t="str">
        <f>IF(AL25="","",VLOOKUP(AL25,'【記載例】シフト記号表（勤務時間帯）'!$C$6:$L$47,10,FALSE))</f>
        <v/>
      </c>
      <c r="AM26" s="171">
        <f>IF(AM25="","",VLOOKUP(AM25,'【記載例】シフト記号表（勤務時間帯）'!$C$6:$L$47,10,FALSE))</f>
        <v>3.9999999999999991</v>
      </c>
      <c r="AN26" s="172">
        <f>IF(AN25="","",VLOOKUP(AN25,'【記載例】シフト記号表（勤務時間帯）'!$C$6:$L$47,10,FALSE))</f>
        <v>3.9999999999999991</v>
      </c>
      <c r="AO26" s="170">
        <f>IF(AO25="","",VLOOKUP(AO25,'【記載例】シフト記号表（勤務時間帯）'!$C$6:$L$47,10,FALSE))</f>
        <v>3.9999999999999991</v>
      </c>
      <c r="AP26" s="171">
        <f>IF(AP25="","",VLOOKUP(AP25,'【記載例】シフト記号表（勤務時間帯）'!$C$6:$L$47,10,FALSE))</f>
        <v>3.9999999999999991</v>
      </c>
      <c r="AQ26" s="171">
        <f>IF(AQ25="","",VLOOKUP(AQ25,'【記載例】シフト記号表（勤務時間帯）'!$C$6:$L$47,10,FALSE))</f>
        <v>3.9999999999999991</v>
      </c>
      <c r="AR26" s="171" t="str">
        <f>IF(AR25="","",VLOOKUP(AR25,'【記載例】シフト記号表（勤務時間帯）'!$C$6:$L$47,10,FALSE))</f>
        <v/>
      </c>
      <c r="AS26" s="171" t="str">
        <f>IF(AS25="","",VLOOKUP(AS25,'【記載例】シフト記号表（勤務時間帯）'!$C$6:$L$47,10,FALSE))</f>
        <v/>
      </c>
      <c r="AT26" s="171">
        <f>IF(AT25="","",VLOOKUP(AT25,'【記載例】シフト記号表（勤務時間帯）'!$C$6:$L$47,10,FALSE))</f>
        <v>3.9999999999999991</v>
      </c>
      <c r="AU26" s="172">
        <f>IF(AU25="","",VLOOKUP(AU25,'【記載例】シフト記号表（勤務時間帯）'!$C$6:$L$47,10,FALSE))</f>
        <v>3.9999999999999991</v>
      </c>
      <c r="AV26" s="170">
        <f>IF(AV25="","",VLOOKUP(AV25,'【記載例】シフト記号表（勤務時間帯）'!$C$6:$L$47,10,FALSE))</f>
        <v>3.9999999999999991</v>
      </c>
      <c r="AW26" s="171">
        <f>IF(AW25="","",VLOOKUP(AW25,'【記載例】シフト記号表（勤務時間帯）'!$C$6:$L$47,10,FALSE))</f>
        <v>3.9999999999999991</v>
      </c>
      <c r="AX26" s="171">
        <f>IF(AX25="","",VLOOKUP(AX25,'【記載例】シフト記号表（勤務時間帯）'!$C$6:$L$47,10,FALSE))</f>
        <v>3.9999999999999991</v>
      </c>
      <c r="AY26" s="171" t="str">
        <f>IF(AY25="","",VLOOKUP(AY25,'【記載例】シフト記号表（勤務時間帯）'!$C$6:$L$47,10,FALSE))</f>
        <v/>
      </c>
      <c r="AZ26" s="171" t="str">
        <f>IF(AZ25="","",VLOOKUP(AZ25,'【記載例】シフト記号表（勤務時間帯）'!$C$6:$L$47,10,FALSE))</f>
        <v/>
      </c>
      <c r="BA26" s="171">
        <f>IF(BA25="","",VLOOKUP(BA25,'【記載例】シフト記号表（勤務時間帯）'!$C$6:$L$47,10,FALSE))</f>
        <v>3.9999999999999991</v>
      </c>
      <c r="BB26" s="172">
        <f>IF(BB25="","",VLOOKUP(BB25,'【記載例】シフト記号表（勤務時間帯）'!$C$6:$L$47,10,FALSE))</f>
        <v>3.9999999999999991</v>
      </c>
      <c r="BC26" s="170" t="str">
        <f>IF(BC25="","",VLOOKUP(BC25,'【記載例】シフト記号表（勤務時間帯）'!$C$6:$L$47,10,FALSE))</f>
        <v/>
      </c>
      <c r="BD26" s="171" t="str">
        <f>IF(BD25="","",VLOOKUP(BD25,'【記載例】シフト記号表（勤務時間帯）'!$C$6:$L$47,10,FALSE))</f>
        <v/>
      </c>
      <c r="BE26" s="171" t="str">
        <f>IF(BE25="","",VLOOKUP(BE25,'【記載例】シフト記号表（勤務時間帯）'!$C$6:$L$47,10,FALSE))</f>
        <v/>
      </c>
      <c r="BF26" s="975">
        <f>IF($BI$3="４週",SUM(AA26:BB26),IF($BI$3="暦月",SUM(AA26:BE26),""))</f>
        <v>79.999999999999986</v>
      </c>
      <c r="BG26" s="976"/>
      <c r="BH26" s="977">
        <f>IF($BI$3="４週",BF26/4,IF($BI$3="暦月",(BF26/($BI$8/7)),""))</f>
        <v>19.999999999999996</v>
      </c>
      <c r="BI26" s="976"/>
      <c r="BJ26" s="972"/>
      <c r="BK26" s="973"/>
      <c r="BL26" s="973"/>
      <c r="BM26" s="973"/>
      <c r="BN26" s="974"/>
    </row>
    <row r="27" spans="2:66" ht="20.25" customHeight="1">
      <c r="B27" s="978">
        <f>B25+1</f>
        <v>6</v>
      </c>
      <c r="C27" s="1036"/>
      <c r="D27" s="1038"/>
      <c r="E27" s="915"/>
      <c r="F27" s="1039"/>
      <c r="G27" s="980" t="s">
        <v>71</v>
      </c>
      <c r="H27" s="981"/>
      <c r="I27" s="160"/>
      <c r="J27" s="161"/>
      <c r="K27" s="160"/>
      <c r="L27" s="161"/>
      <c r="M27" s="984" t="s">
        <v>89</v>
      </c>
      <c r="N27" s="985"/>
      <c r="O27" s="988" t="s">
        <v>71</v>
      </c>
      <c r="P27" s="989"/>
      <c r="Q27" s="989"/>
      <c r="R27" s="981"/>
      <c r="S27" s="962" t="s">
        <v>270</v>
      </c>
      <c r="T27" s="963"/>
      <c r="U27" s="963"/>
      <c r="V27" s="963"/>
      <c r="W27" s="964"/>
      <c r="X27" s="183"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965"/>
      <c r="BG27" s="966"/>
      <c r="BH27" s="967"/>
      <c r="BI27" s="968"/>
      <c r="BJ27" s="969"/>
      <c r="BK27" s="970"/>
      <c r="BL27" s="970"/>
      <c r="BM27" s="970"/>
      <c r="BN27" s="971"/>
    </row>
    <row r="28" spans="2:66" ht="20.25" customHeight="1">
      <c r="B28" s="979"/>
      <c r="C28" s="1037"/>
      <c r="D28" s="1040"/>
      <c r="E28" s="915"/>
      <c r="F28" s="1039"/>
      <c r="G28" s="982"/>
      <c r="H28" s="983"/>
      <c r="I28" s="160"/>
      <c r="J28" s="161" t="str">
        <f>G27</f>
        <v>介護支援専門員</v>
      </c>
      <c r="K28" s="160"/>
      <c r="L28" s="161" t="str">
        <f>M27</f>
        <v>A</v>
      </c>
      <c r="M28" s="986"/>
      <c r="N28" s="987"/>
      <c r="O28" s="990"/>
      <c r="P28" s="991"/>
      <c r="Q28" s="991"/>
      <c r="R28" s="983"/>
      <c r="S28" s="962"/>
      <c r="T28" s="963"/>
      <c r="U28" s="963"/>
      <c r="V28" s="963"/>
      <c r="W28" s="964"/>
      <c r="X28" s="112" t="s">
        <v>254</v>
      </c>
      <c r="Y28" s="113"/>
      <c r="Z28" s="114"/>
      <c r="AA28" s="170">
        <f>IF(AA27="","",VLOOKUP(AA27,'【記載例】シフト記号表（勤務時間帯）'!$C$6:$L$47,10,FALSE))</f>
        <v>8</v>
      </c>
      <c r="AB28" s="171">
        <f>IF(AB27="","",VLOOKUP(AB27,'【記載例】シフト記号表（勤務時間帯）'!$C$6:$L$47,10,FALSE))</f>
        <v>8</v>
      </c>
      <c r="AC28" s="171">
        <f>IF(AC27="","",VLOOKUP(AC27,'【記載例】シフト記号表（勤務時間帯）'!$C$6:$L$47,10,FALSE))</f>
        <v>7.9999999999999982</v>
      </c>
      <c r="AD28" s="171">
        <f>IF(AD27="","",VLOOKUP(AD27,'【記載例】シフト記号表（勤務時間帯）'!$C$6:$L$47,10,FALSE))</f>
        <v>7.9999999999999982</v>
      </c>
      <c r="AE28" s="171" t="str">
        <f>IF(AE27="","",VLOOKUP(AE27,'【記載例】シフト記号表（勤務時間帯）'!$C$6:$L$47,10,FALSE))</f>
        <v/>
      </c>
      <c r="AF28" s="171">
        <f>IF(AF27="","",VLOOKUP(AF27,'【記載例】シフト記号表（勤務時間帯）'!$C$6:$L$47,10,FALSE))</f>
        <v>8</v>
      </c>
      <c r="AG28" s="172" t="str">
        <f>IF(AG27="","",VLOOKUP(AG27,'【記載例】シフト記号表（勤務時間帯）'!$C$6:$L$47,10,FALSE))</f>
        <v/>
      </c>
      <c r="AH28" s="170" t="str">
        <f>IF(AH27="","",VLOOKUP(AH27,'【記載例】シフト記号表（勤務時間帯）'!$C$6:$L$47,10,FALSE))</f>
        <v/>
      </c>
      <c r="AI28" s="171">
        <f>IF(AI27="","",VLOOKUP(AI27,'【記載例】シフト記号表（勤務時間帯）'!$C$6:$L$47,10,FALSE))</f>
        <v>8</v>
      </c>
      <c r="AJ28" s="171">
        <f>IF(AJ27="","",VLOOKUP(AJ27,'【記載例】シフト記号表（勤務時間帯）'!$C$6:$L$47,10,FALSE))</f>
        <v>8</v>
      </c>
      <c r="AK28" s="171">
        <f>IF(AK27="","",VLOOKUP(AK27,'【記載例】シフト記号表（勤務時間帯）'!$C$6:$L$47,10,FALSE))</f>
        <v>7.9999999999999982</v>
      </c>
      <c r="AL28" s="171">
        <f>IF(AL27="","",VLOOKUP(AL27,'【記載例】シフト記号表（勤務時間帯）'!$C$6:$L$47,10,FALSE))</f>
        <v>7.9999999999999982</v>
      </c>
      <c r="AM28" s="171" t="str">
        <f>IF(AM27="","",VLOOKUP(AM27,'【記載例】シフト記号表（勤務時間帯）'!$C$6:$L$47,10,FALSE))</f>
        <v/>
      </c>
      <c r="AN28" s="172">
        <f>IF(AN27="","",VLOOKUP(AN27,'【記載例】シフト記号表（勤務時間帯）'!$C$6:$L$47,10,FALSE))</f>
        <v>8</v>
      </c>
      <c r="AO28" s="170">
        <f>IF(AO27="","",VLOOKUP(AO27,'【記載例】シフト記号表（勤務時間帯）'!$C$6:$L$47,10,FALSE))</f>
        <v>8</v>
      </c>
      <c r="AP28" s="171" t="str">
        <f>IF(AP27="","",VLOOKUP(AP27,'【記載例】シフト記号表（勤務時間帯）'!$C$6:$L$47,10,FALSE))</f>
        <v/>
      </c>
      <c r="AQ28" s="171">
        <f>IF(AQ27="","",VLOOKUP(AQ27,'【記載例】シフト記号表（勤務時間帯）'!$C$6:$L$47,10,FALSE))</f>
        <v>8</v>
      </c>
      <c r="AR28" s="171">
        <f>IF(AR27="","",VLOOKUP(AR27,'【記載例】シフト記号表（勤務時間帯）'!$C$6:$L$47,10,FALSE))</f>
        <v>8</v>
      </c>
      <c r="AS28" s="171">
        <f>IF(AS27="","",VLOOKUP(AS27,'【記載例】シフト記号表（勤務時間帯）'!$C$6:$L$47,10,FALSE))</f>
        <v>7.9999999999999982</v>
      </c>
      <c r="AT28" s="171">
        <f>IF(AT27="","",VLOOKUP(AT27,'【記載例】シフト記号表（勤務時間帯）'!$C$6:$L$47,10,FALSE))</f>
        <v>7.9999999999999982</v>
      </c>
      <c r="AU28" s="172" t="str">
        <f>IF(AU27="","",VLOOKUP(AU27,'【記載例】シフト記号表（勤務時間帯）'!$C$6:$L$47,10,FALSE))</f>
        <v/>
      </c>
      <c r="AV28" s="170">
        <f>IF(AV27="","",VLOOKUP(AV27,'【記載例】シフト記号表（勤務時間帯）'!$C$6:$L$47,10,FALSE))</f>
        <v>8</v>
      </c>
      <c r="AW28" s="171" t="str">
        <f>IF(AW27="","",VLOOKUP(AW27,'【記載例】シフト記号表（勤務時間帯）'!$C$6:$L$47,10,FALSE))</f>
        <v/>
      </c>
      <c r="AX28" s="171" t="str">
        <f>IF(AX27="","",VLOOKUP(AX27,'【記載例】シフト記号表（勤務時間帯）'!$C$6:$L$47,10,FALSE))</f>
        <v/>
      </c>
      <c r="AY28" s="171">
        <f>IF(AY27="","",VLOOKUP(AY27,'【記載例】シフト記号表（勤務時間帯）'!$C$6:$L$47,10,FALSE))</f>
        <v>8</v>
      </c>
      <c r="AZ28" s="171">
        <f>IF(AZ27="","",VLOOKUP(AZ27,'【記載例】シフト記号表（勤務時間帯）'!$C$6:$L$47,10,FALSE))</f>
        <v>8</v>
      </c>
      <c r="BA28" s="171">
        <f>IF(BA27="","",VLOOKUP(BA27,'【記載例】シフト記号表（勤務時間帯）'!$C$6:$L$47,10,FALSE))</f>
        <v>7.9999999999999982</v>
      </c>
      <c r="BB28" s="172">
        <f>IF(BB27="","",VLOOKUP(BB27,'【記載例】シフト記号表（勤務時間帯）'!$C$6:$L$47,10,FALSE))</f>
        <v>7.9999999999999982</v>
      </c>
      <c r="BC28" s="170" t="str">
        <f>IF(BC27="","",VLOOKUP(BC27,'【記載例】シフト記号表（勤務時間帯）'!$C$6:$L$47,10,FALSE))</f>
        <v/>
      </c>
      <c r="BD28" s="171" t="str">
        <f>IF(BD27="","",VLOOKUP(BD27,'【記載例】シフト記号表（勤務時間帯）'!$C$6:$L$47,10,FALSE))</f>
        <v/>
      </c>
      <c r="BE28" s="171" t="str">
        <f>IF(BE27="","",VLOOKUP(BE27,'【記載例】シフト記号表（勤務時間帯）'!$C$6:$L$47,10,FALSE))</f>
        <v/>
      </c>
      <c r="BF28" s="975">
        <f>IF($BI$3="４週",SUM(AA28:BB28),IF($BI$3="暦月",SUM(AA28:BE28),""))</f>
        <v>160</v>
      </c>
      <c r="BG28" s="976"/>
      <c r="BH28" s="977">
        <f>IF($BI$3="４週",BF28/4,IF($BI$3="暦月",(BF28/($BI$8/7)),""))</f>
        <v>40</v>
      </c>
      <c r="BI28" s="976"/>
      <c r="BJ28" s="972"/>
      <c r="BK28" s="973"/>
      <c r="BL28" s="973"/>
      <c r="BM28" s="973"/>
      <c r="BN28" s="974"/>
    </row>
    <row r="29" spans="2:66" ht="20.25" customHeight="1">
      <c r="B29" s="978">
        <f>B27+1</f>
        <v>7</v>
      </c>
      <c r="C29" s="1036"/>
      <c r="D29" s="1038"/>
      <c r="E29" s="915"/>
      <c r="F29" s="1039"/>
      <c r="G29" s="980" t="s">
        <v>103</v>
      </c>
      <c r="H29" s="981"/>
      <c r="I29" s="160"/>
      <c r="J29" s="161"/>
      <c r="K29" s="160"/>
      <c r="L29" s="161"/>
      <c r="M29" s="984" t="s">
        <v>141</v>
      </c>
      <c r="N29" s="985"/>
      <c r="O29" s="988" t="s">
        <v>112</v>
      </c>
      <c r="P29" s="989"/>
      <c r="Q29" s="989"/>
      <c r="R29" s="981"/>
      <c r="S29" s="962" t="s">
        <v>169</v>
      </c>
      <c r="T29" s="963"/>
      <c r="U29" s="963"/>
      <c r="V29" s="963"/>
      <c r="W29" s="964"/>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965"/>
      <c r="BG29" s="966"/>
      <c r="BH29" s="967"/>
      <c r="BI29" s="968"/>
      <c r="BJ29" s="969" t="s">
        <v>224</v>
      </c>
      <c r="BK29" s="970"/>
      <c r="BL29" s="970"/>
      <c r="BM29" s="970"/>
      <c r="BN29" s="971"/>
    </row>
    <row r="30" spans="2:66" ht="20.25" customHeight="1">
      <c r="B30" s="979"/>
      <c r="C30" s="1037"/>
      <c r="D30" s="1040"/>
      <c r="E30" s="915"/>
      <c r="F30" s="1039"/>
      <c r="G30" s="982"/>
      <c r="H30" s="983"/>
      <c r="I30" s="160"/>
      <c r="J30" s="161" t="str">
        <f>G29</f>
        <v>看護職員</v>
      </c>
      <c r="K30" s="160"/>
      <c r="L30" s="161" t="str">
        <f>M29</f>
        <v>B</v>
      </c>
      <c r="M30" s="986"/>
      <c r="N30" s="987"/>
      <c r="O30" s="990"/>
      <c r="P30" s="991"/>
      <c r="Q30" s="991"/>
      <c r="R30" s="983"/>
      <c r="S30" s="962"/>
      <c r="T30" s="963"/>
      <c r="U30" s="963"/>
      <c r="V30" s="963"/>
      <c r="W30" s="964"/>
      <c r="X30" s="112" t="s">
        <v>254</v>
      </c>
      <c r="Y30" s="113"/>
      <c r="Z30" s="114"/>
      <c r="AA30" s="170">
        <f>IF(AA29="","",VLOOKUP(AA29,'【記載例】シフト記号表（勤務時間帯）'!$C$6:$L$47,10,FALSE))</f>
        <v>3.9999999999999991</v>
      </c>
      <c r="AB30" s="171">
        <f>IF(AB29="","",VLOOKUP(AB29,'【記載例】シフト記号表（勤務時間帯）'!$C$6:$L$47,10,FALSE))</f>
        <v>3.9999999999999991</v>
      </c>
      <c r="AC30" s="171">
        <f>IF(AC29="","",VLOOKUP(AC29,'【記載例】シフト記号表（勤務時間帯）'!$C$6:$L$47,10,FALSE))</f>
        <v>3.9999999999999991</v>
      </c>
      <c r="AD30" s="171" t="str">
        <f>IF(AD29="","",VLOOKUP(AD29,'【記載例】シフト記号表（勤務時間帯）'!$C$6:$L$47,10,FALSE))</f>
        <v/>
      </c>
      <c r="AE30" s="171" t="str">
        <f>IF(AE29="","",VLOOKUP(AE29,'【記載例】シフト記号表（勤務時間帯）'!$C$6:$L$47,10,FALSE))</f>
        <v/>
      </c>
      <c r="AF30" s="171">
        <f>IF(AF29="","",VLOOKUP(AF29,'【記載例】シフト記号表（勤務時間帯）'!$C$6:$L$47,10,FALSE))</f>
        <v>3.9999999999999991</v>
      </c>
      <c r="AG30" s="172">
        <f>IF(AG29="","",VLOOKUP(AG29,'【記載例】シフト記号表（勤務時間帯）'!$C$6:$L$47,10,FALSE))</f>
        <v>3.9999999999999991</v>
      </c>
      <c r="AH30" s="170">
        <f>IF(AH29="","",VLOOKUP(AH29,'【記載例】シフト記号表（勤務時間帯）'!$C$6:$L$47,10,FALSE))</f>
        <v>3.9999999999999991</v>
      </c>
      <c r="AI30" s="171">
        <f>IF(AI29="","",VLOOKUP(AI29,'【記載例】シフト記号表（勤務時間帯）'!$C$6:$L$47,10,FALSE))</f>
        <v>3.9999999999999991</v>
      </c>
      <c r="AJ30" s="171">
        <f>IF(AJ29="","",VLOOKUP(AJ29,'【記載例】シフト記号表（勤務時間帯）'!$C$6:$L$47,10,FALSE))</f>
        <v>3.9999999999999991</v>
      </c>
      <c r="AK30" s="171" t="str">
        <f>IF(AK29="","",VLOOKUP(AK29,'【記載例】シフト記号表（勤務時間帯）'!$C$6:$L$47,10,FALSE))</f>
        <v/>
      </c>
      <c r="AL30" s="171" t="str">
        <f>IF(AL29="","",VLOOKUP(AL29,'【記載例】シフト記号表（勤務時間帯）'!$C$6:$L$47,10,FALSE))</f>
        <v/>
      </c>
      <c r="AM30" s="171">
        <f>IF(AM29="","",VLOOKUP(AM29,'【記載例】シフト記号表（勤務時間帯）'!$C$6:$L$47,10,FALSE))</f>
        <v>3.9999999999999991</v>
      </c>
      <c r="AN30" s="172">
        <f>IF(AN29="","",VLOOKUP(AN29,'【記載例】シフト記号表（勤務時間帯）'!$C$6:$L$47,10,FALSE))</f>
        <v>3.9999999999999991</v>
      </c>
      <c r="AO30" s="170">
        <f>IF(AO29="","",VLOOKUP(AO29,'【記載例】シフト記号表（勤務時間帯）'!$C$6:$L$47,10,FALSE))</f>
        <v>3.9999999999999991</v>
      </c>
      <c r="AP30" s="171">
        <f>IF(AP29="","",VLOOKUP(AP29,'【記載例】シフト記号表（勤務時間帯）'!$C$6:$L$47,10,FALSE))</f>
        <v>3.9999999999999991</v>
      </c>
      <c r="AQ30" s="171">
        <f>IF(AQ29="","",VLOOKUP(AQ29,'【記載例】シフト記号表（勤務時間帯）'!$C$6:$L$47,10,FALSE))</f>
        <v>3.9999999999999991</v>
      </c>
      <c r="AR30" s="171" t="str">
        <f>IF(AR29="","",VLOOKUP(AR29,'【記載例】シフト記号表（勤務時間帯）'!$C$6:$L$47,10,FALSE))</f>
        <v/>
      </c>
      <c r="AS30" s="171" t="str">
        <f>IF(AS29="","",VLOOKUP(AS29,'【記載例】シフト記号表（勤務時間帯）'!$C$6:$L$47,10,FALSE))</f>
        <v/>
      </c>
      <c r="AT30" s="171">
        <f>IF(AT29="","",VLOOKUP(AT29,'【記載例】シフト記号表（勤務時間帯）'!$C$6:$L$47,10,FALSE))</f>
        <v>3.9999999999999991</v>
      </c>
      <c r="AU30" s="172">
        <f>IF(AU29="","",VLOOKUP(AU29,'【記載例】シフト記号表（勤務時間帯）'!$C$6:$L$47,10,FALSE))</f>
        <v>3.9999999999999991</v>
      </c>
      <c r="AV30" s="170">
        <f>IF(AV29="","",VLOOKUP(AV29,'【記載例】シフト記号表（勤務時間帯）'!$C$6:$L$47,10,FALSE))</f>
        <v>3.9999999999999991</v>
      </c>
      <c r="AW30" s="171">
        <f>IF(AW29="","",VLOOKUP(AW29,'【記載例】シフト記号表（勤務時間帯）'!$C$6:$L$47,10,FALSE))</f>
        <v>3.9999999999999991</v>
      </c>
      <c r="AX30" s="171">
        <f>IF(AX29="","",VLOOKUP(AX29,'【記載例】シフト記号表（勤務時間帯）'!$C$6:$L$47,10,FALSE))</f>
        <v>3.9999999999999991</v>
      </c>
      <c r="AY30" s="171" t="str">
        <f>IF(AY29="","",VLOOKUP(AY29,'【記載例】シフト記号表（勤務時間帯）'!$C$6:$L$47,10,FALSE))</f>
        <v/>
      </c>
      <c r="AZ30" s="171" t="str">
        <f>IF(AZ29="","",VLOOKUP(AZ29,'【記載例】シフト記号表（勤務時間帯）'!$C$6:$L$47,10,FALSE))</f>
        <v/>
      </c>
      <c r="BA30" s="171">
        <f>IF(BA29="","",VLOOKUP(BA29,'【記載例】シフト記号表（勤務時間帯）'!$C$6:$L$47,10,FALSE))</f>
        <v>3.9999999999999991</v>
      </c>
      <c r="BB30" s="172">
        <f>IF(BB29="","",VLOOKUP(BB29,'【記載例】シフト記号表（勤務時間帯）'!$C$6:$L$47,10,FALSE))</f>
        <v>3.9999999999999991</v>
      </c>
      <c r="BC30" s="170" t="str">
        <f>IF(BC29="","",VLOOKUP(BC29,'【記載例】シフト記号表（勤務時間帯）'!$C$6:$L$47,10,FALSE))</f>
        <v/>
      </c>
      <c r="BD30" s="171" t="str">
        <f>IF(BD29="","",VLOOKUP(BD29,'【記載例】シフト記号表（勤務時間帯）'!$C$6:$L$47,10,FALSE))</f>
        <v/>
      </c>
      <c r="BE30" s="171" t="str">
        <f>IF(BE29="","",VLOOKUP(BE29,'【記載例】シフト記号表（勤務時間帯）'!$C$6:$L$47,10,FALSE))</f>
        <v/>
      </c>
      <c r="BF30" s="975">
        <f>IF($BI$3="４週",SUM(AA30:BB30),IF($BI$3="暦月",SUM(AA30:BE30),""))</f>
        <v>79.999999999999986</v>
      </c>
      <c r="BG30" s="976"/>
      <c r="BH30" s="977">
        <f>IF($BI$3="４週",BF30/4,IF($BI$3="暦月",(BF30/($BI$8/7)),""))</f>
        <v>19.999999999999996</v>
      </c>
      <c r="BI30" s="976"/>
      <c r="BJ30" s="972"/>
      <c r="BK30" s="973"/>
      <c r="BL30" s="973"/>
      <c r="BM30" s="973"/>
      <c r="BN30" s="974"/>
    </row>
    <row r="31" spans="2:66" ht="20.25" customHeight="1">
      <c r="B31" s="978">
        <f>B29+1</f>
        <v>8</v>
      </c>
      <c r="C31" s="1036"/>
      <c r="D31" s="1038"/>
      <c r="E31" s="915"/>
      <c r="F31" s="1039"/>
      <c r="G31" s="980" t="s">
        <v>103</v>
      </c>
      <c r="H31" s="981"/>
      <c r="I31" s="160"/>
      <c r="J31" s="161"/>
      <c r="K31" s="160"/>
      <c r="L31" s="161"/>
      <c r="M31" s="984" t="s">
        <v>89</v>
      </c>
      <c r="N31" s="985"/>
      <c r="O31" s="988" t="s">
        <v>112</v>
      </c>
      <c r="P31" s="989"/>
      <c r="Q31" s="989"/>
      <c r="R31" s="981"/>
      <c r="S31" s="962" t="s">
        <v>171</v>
      </c>
      <c r="T31" s="963"/>
      <c r="U31" s="963"/>
      <c r="V31" s="963"/>
      <c r="W31" s="964"/>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965"/>
      <c r="BG31" s="966"/>
      <c r="BH31" s="967"/>
      <c r="BI31" s="968"/>
      <c r="BJ31" s="969"/>
      <c r="BK31" s="970"/>
      <c r="BL31" s="970"/>
      <c r="BM31" s="970"/>
      <c r="BN31" s="971"/>
    </row>
    <row r="32" spans="2:66" ht="20.25" customHeight="1">
      <c r="B32" s="979"/>
      <c r="C32" s="1037"/>
      <c r="D32" s="1040"/>
      <c r="E32" s="915"/>
      <c r="F32" s="1039"/>
      <c r="G32" s="982"/>
      <c r="H32" s="983"/>
      <c r="I32" s="160"/>
      <c r="J32" s="161" t="str">
        <f>G31</f>
        <v>看護職員</v>
      </c>
      <c r="K32" s="160"/>
      <c r="L32" s="161" t="str">
        <f>M31</f>
        <v>A</v>
      </c>
      <c r="M32" s="986"/>
      <c r="N32" s="987"/>
      <c r="O32" s="990"/>
      <c r="P32" s="991"/>
      <c r="Q32" s="991"/>
      <c r="R32" s="983"/>
      <c r="S32" s="962"/>
      <c r="T32" s="963"/>
      <c r="U32" s="963"/>
      <c r="V32" s="963"/>
      <c r="W32" s="964"/>
      <c r="X32" s="112" t="s">
        <v>254</v>
      </c>
      <c r="Y32" s="113"/>
      <c r="Z32" s="114"/>
      <c r="AA32" s="170" t="str">
        <f>IF(AA31="","",VLOOKUP(AA31,'【記載例】シフト記号表（勤務時間帯）'!$C$6:$L$47,10,FALSE))</f>
        <v/>
      </c>
      <c r="AB32" s="171" t="str">
        <f>IF(AB31="","",VLOOKUP(AB31,'【記載例】シフト記号表（勤務時間帯）'!$C$6:$L$47,10,FALSE))</f>
        <v/>
      </c>
      <c r="AC32" s="171">
        <f>IF(AC31="","",VLOOKUP(AC31,'【記載例】シフト記号表（勤務時間帯）'!$C$6:$L$47,10,FALSE))</f>
        <v>8</v>
      </c>
      <c r="AD32" s="171">
        <f>IF(AD31="","",VLOOKUP(AD31,'【記載例】シフト記号表（勤務時間帯）'!$C$6:$L$47,10,FALSE))</f>
        <v>8</v>
      </c>
      <c r="AE32" s="171">
        <f>IF(AE31="","",VLOOKUP(AE31,'【記載例】シフト記号表（勤務時間帯）'!$C$6:$L$47,10,FALSE))</f>
        <v>8</v>
      </c>
      <c r="AF32" s="171">
        <f>IF(AF31="","",VLOOKUP(AF31,'【記載例】シフト記号表（勤務時間帯）'!$C$6:$L$47,10,FALSE))</f>
        <v>8</v>
      </c>
      <c r="AG32" s="172">
        <f>IF(AG31="","",VLOOKUP(AG31,'【記載例】シフト記号表（勤務時間帯）'!$C$6:$L$47,10,FALSE))</f>
        <v>8</v>
      </c>
      <c r="AH32" s="170" t="str">
        <f>IF(AH31="","",VLOOKUP(AH31,'【記載例】シフト記号表（勤務時間帯）'!$C$6:$L$47,10,FALSE))</f>
        <v/>
      </c>
      <c r="AI32" s="171" t="str">
        <f>IF(AI31="","",VLOOKUP(AI31,'【記載例】シフト記号表（勤務時間帯）'!$C$6:$L$47,10,FALSE))</f>
        <v/>
      </c>
      <c r="AJ32" s="171">
        <f>IF(AJ31="","",VLOOKUP(AJ31,'【記載例】シフト記号表（勤務時間帯）'!$C$6:$L$47,10,FALSE))</f>
        <v>8</v>
      </c>
      <c r="AK32" s="171">
        <f>IF(AK31="","",VLOOKUP(AK31,'【記載例】シフト記号表（勤務時間帯）'!$C$6:$L$47,10,FALSE))</f>
        <v>8</v>
      </c>
      <c r="AL32" s="171">
        <f>IF(AL31="","",VLOOKUP(AL31,'【記載例】シフト記号表（勤務時間帯）'!$C$6:$L$47,10,FALSE))</f>
        <v>8</v>
      </c>
      <c r="AM32" s="171">
        <f>IF(AM31="","",VLOOKUP(AM31,'【記載例】シフト記号表（勤務時間帯）'!$C$6:$L$47,10,FALSE))</f>
        <v>8</v>
      </c>
      <c r="AN32" s="172">
        <f>IF(AN31="","",VLOOKUP(AN31,'【記載例】シフト記号表（勤務時間帯）'!$C$6:$L$47,10,FALSE))</f>
        <v>8</v>
      </c>
      <c r="AO32" s="170" t="str">
        <f>IF(AO31="","",VLOOKUP(AO31,'【記載例】シフト記号表（勤務時間帯）'!$C$6:$L$47,10,FALSE))</f>
        <v/>
      </c>
      <c r="AP32" s="171" t="str">
        <f>IF(AP31="","",VLOOKUP(AP31,'【記載例】シフト記号表（勤務時間帯）'!$C$6:$L$47,10,FALSE))</f>
        <v/>
      </c>
      <c r="AQ32" s="171">
        <f>IF(AQ31="","",VLOOKUP(AQ31,'【記載例】シフト記号表（勤務時間帯）'!$C$6:$L$47,10,FALSE))</f>
        <v>8</v>
      </c>
      <c r="AR32" s="171">
        <f>IF(AR31="","",VLOOKUP(AR31,'【記載例】シフト記号表（勤務時間帯）'!$C$6:$L$47,10,FALSE))</f>
        <v>8</v>
      </c>
      <c r="AS32" s="171">
        <f>IF(AS31="","",VLOOKUP(AS31,'【記載例】シフト記号表（勤務時間帯）'!$C$6:$L$47,10,FALSE))</f>
        <v>8</v>
      </c>
      <c r="AT32" s="171">
        <f>IF(AT31="","",VLOOKUP(AT31,'【記載例】シフト記号表（勤務時間帯）'!$C$6:$L$47,10,FALSE))</f>
        <v>8</v>
      </c>
      <c r="AU32" s="172">
        <f>IF(AU31="","",VLOOKUP(AU31,'【記載例】シフト記号表（勤務時間帯）'!$C$6:$L$47,10,FALSE))</f>
        <v>8</v>
      </c>
      <c r="AV32" s="170" t="str">
        <f>IF(AV31="","",VLOOKUP(AV31,'【記載例】シフト記号表（勤務時間帯）'!$C$6:$L$47,10,FALSE))</f>
        <v/>
      </c>
      <c r="AW32" s="171" t="str">
        <f>IF(AW31="","",VLOOKUP(AW31,'【記載例】シフト記号表（勤務時間帯）'!$C$6:$L$47,10,FALSE))</f>
        <v/>
      </c>
      <c r="AX32" s="171">
        <f>IF(AX31="","",VLOOKUP(AX31,'【記載例】シフト記号表（勤務時間帯）'!$C$6:$L$47,10,FALSE))</f>
        <v>8</v>
      </c>
      <c r="AY32" s="171">
        <f>IF(AY31="","",VLOOKUP(AY31,'【記載例】シフト記号表（勤務時間帯）'!$C$6:$L$47,10,FALSE))</f>
        <v>8</v>
      </c>
      <c r="AZ32" s="171">
        <f>IF(AZ31="","",VLOOKUP(AZ31,'【記載例】シフト記号表（勤務時間帯）'!$C$6:$L$47,10,FALSE))</f>
        <v>8</v>
      </c>
      <c r="BA32" s="171">
        <f>IF(BA31="","",VLOOKUP(BA31,'【記載例】シフト記号表（勤務時間帯）'!$C$6:$L$47,10,FALSE))</f>
        <v>8</v>
      </c>
      <c r="BB32" s="172">
        <f>IF(BB31="","",VLOOKUP(BB31,'【記載例】シフト記号表（勤務時間帯）'!$C$6:$L$47,10,FALSE))</f>
        <v>8</v>
      </c>
      <c r="BC32" s="170" t="str">
        <f>IF(BC31="","",VLOOKUP(BC31,'【記載例】シフト記号表（勤務時間帯）'!$C$6:$L$47,10,FALSE))</f>
        <v/>
      </c>
      <c r="BD32" s="171" t="str">
        <f>IF(BD31="","",VLOOKUP(BD31,'【記載例】シフト記号表（勤務時間帯）'!$C$6:$L$47,10,FALSE))</f>
        <v/>
      </c>
      <c r="BE32" s="171" t="str">
        <f>IF(BE31="","",VLOOKUP(BE31,'【記載例】シフト記号表（勤務時間帯）'!$C$6:$L$47,10,FALSE))</f>
        <v/>
      </c>
      <c r="BF32" s="975">
        <f>IF($BI$3="４週",SUM(AA32:BB32),IF($BI$3="暦月",SUM(AA32:BE32),""))</f>
        <v>160</v>
      </c>
      <c r="BG32" s="976"/>
      <c r="BH32" s="977">
        <f>IF($BI$3="４週",BF32/4,IF($BI$3="暦月",(BF32/($BI$8/7)),""))</f>
        <v>40</v>
      </c>
      <c r="BI32" s="976"/>
      <c r="BJ32" s="972"/>
      <c r="BK32" s="973"/>
      <c r="BL32" s="973"/>
      <c r="BM32" s="973"/>
      <c r="BN32" s="974"/>
    </row>
    <row r="33" spans="2:66" ht="20.25" customHeight="1">
      <c r="B33" s="978">
        <f>B31+1</f>
        <v>9</v>
      </c>
      <c r="C33" s="1036"/>
      <c r="D33" s="1038"/>
      <c r="E33" s="915"/>
      <c r="F33" s="1039"/>
      <c r="G33" s="980" t="s">
        <v>103</v>
      </c>
      <c r="H33" s="981"/>
      <c r="I33" s="160"/>
      <c r="J33" s="161"/>
      <c r="K33" s="160"/>
      <c r="L33" s="161"/>
      <c r="M33" s="984" t="s">
        <v>89</v>
      </c>
      <c r="N33" s="985"/>
      <c r="O33" s="988" t="s">
        <v>112</v>
      </c>
      <c r="P33" s="989"/>
      <c r="Q33" s="989"/>
      <c r="R33" s="981"/>
      <c r="S33" s="962" t="s">
        <v>172</v>
      </c>
      <c r="T33" s="963"/>
      <c r="U33" s="963"/>
      <c r="V33" s="963"/>
      <c r="W33" s="964"/>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965"/>
      <c r="BG33" s="966"/>
      <c r="BH33" s="967"/>
      <c r="BI33" s="968"/>
      <c r="BJ33" s="969"/>
      <c r="BK33" s="970"/>
      <c r="BL33" s="970"/>
      <c r="BM33" s="970"/>
      <c r="BN33" s="971"/>
    </row>
    <row r="34" spans="2:66" ht="20.25" customHeight="1">
      <c r="B34" s="979"/>
      <c r="C34" s="1037"/>
      <c r="D34" s="1040"/>
      <c r="E34" s="915"/>
      <c r="F34" s="1039"/>
      <c r="G34" s="982"/>
      <c r="H34" s="983"/>
      <c r="I34" s="160"/>
      <c r="J34" s="161" t="str">
        <f>G33</f>
        <v>看護職員</v>
      </c>
      <c r="K34" s="160"/>
      <c r="L34" s="161" t="str">
        <f>M33</f>
        <v>A</v>
      </c>
      <c r="M34" s="986"/>
      <c r="N34" s="987"/>
      <c r="O34" s="990"/>
      <c r="P34" s="991"/>
      <c r="Q34" s="991"/>
      <c r="R34" s="983"/>
      <c r="S34" s="962"/>
      <c r="T34" s="963"/>
      <c r="U34" s="963"/>
      <c r="V34" s="963"/>
      <c r="W34" s="964"/>
      <c r="X34" s="184" t="s">
        <v>254</v>
      </c>
      <c r="Y34" s="120"/>
      <c r="Z34" s="185"/>
      <c r="AA34" s="170">
        <f>IF(AA33="","",VLOOKUP(AA33,'【記載例】シフト記号表（勤務時間帯）'!$C$6:$L$47,10,FALSE))</f>
        <v>8</v>
      </c>
      <c r="AB34" s="171">
        <f>IF(AB33="","",VLOOKUP(AB33,'【記載例】シフト記号表（勤務時間帯）'!$C$6:$L$47,10,FALSE))</f>
        <v>8</v>
      </c>
      <c r="AC34" s="171">
        <f>IF(AC33="","",VLOOKUP(AC33,'【記載例】シフト記号表（勤務時間帯）'!$C$6:$L$47,10,FALSE))</f>
        <v>8</v>
      </c>
      <c r="AD34" s="171" t="str">
        <f>IF(AD33="","",VLOOKUP(AD33,'【記載例】シフト記号表（勤務時間帯）'!$C$6:$L$47,10,FALSE))</f>
        <v/>
      </c>
      <c r="AE34" s="171" t="str">
        <f>IF(AE33="","",VLOOKUP(AE33,'【記載例】シフト記号表（勤務時間帯）'!$C$6:$L$47,10,FALSE))</f>
        <v/>
      </c>
      <c r="AF34" s="171">
        <f>IF(AF33="","",VLOOKUP(AF33,'【記載例】シフト記号表（勤務時間帯）'!$C$6:$L$47,10,FALSE))</f>
        <v>8</v>
      </c>
      <c r="AG34" s="172">
        <f>IF(AG33="","",VLOOKUP(AG33,'【記載例】シフト記号表（勤務時間帯）'!$C$6:$L$47,10,FALSE))</f>
        <v>8</v>
      </c>
      <c r="AH34" s="170">
        <f>IF(AH33="","",VLOOKUP(AH33,'【記載例】シフト記号表（勤務時間帯）'!$C$6:$L$47,10,FALSE))</f>
        <v>8</v>
      </c>
      <c r="AI34" s="171">
        <f>IF(AI33="","",VLOOKUP(AI33,'【記載例】シフト記号表（勤務時間帯）'!$C$6:$L$47,10,FALSE))</f>
        <v>8</v>
      </c>
      <c r="AJ34" s="171">
        <f>IF(AJ33="","",VLOOKUP(AJ33,'【記載例】シフト記号表（勤務時間帯）'!$C$6:$L$47,10,FALSE))</f>
        <v>8</v>
      </c>
      <c r="AK34" s="171" t="str">
        <f>IF(AK33="","",VLOOKUP(AK33,'【記載例】シフト記号表（勤務時間帯）'!$C$6:$L$47,10,FALSE))</f>
        <v/>
      </c>
      <c r="AL34" s="171" t="str">
        <f>IF(AL33="","",VLOOKUP(AL33,'【記載例】シフト記号表（勤務時間帯）'!$C$6:$L$47,10,FALSE))</f>
        <v/>
      </c>
      <c r="AM34" s="171">
        <f>IF(AM33="","",VLOOKUP(AM33,'【記載例】シフト記号表（勤務時間帯）'!$C$6:$L$47,10,FALSE))</f>
        <v>8</v>
      </c>
      <c r="AN34" s="172">
        <f>IF(AN33="","",VLOOKUP(AN33,'【記載例】シフト記号表（勤務時間帯）'!$C$6:$L$47,10,FALSE))</f>
        <v>8</v>
      </c>
      <c r="AO34" s="170">
        <f>IF(AO33="","",VLOOKUP(AO33,'【記載例】シフト記号表（勤務時間帯）'!$C$6:$L$47,10,FALSE))</f>
        <v>8</v>
      </c>
      <c r="AP34" s="171">
        <f>IF(AP33="","",VLOOKUP(AP33,'【記載例】シフト記号表（勤務時間帯）'!$C$6:$L$47,10,FALSE))</f>
        <v>8</v>
      </c>
      <c r="AQ34" s="171">
        <f>IF(AQ33="","",VLOOKUP(AQ33,'【記載例】シフト記号表（勤務時間帯）'!$C$6:$L$47,10,FALSE))</f>
        <v>8</v>
      </c>
      <c r="AR34" s="171" t="str">
        <f>IF(AR33="","",VLOOKUP(AR33,'【記載例】シフト記号表（勤務時間帯）'!$C$6:$L$47,10,FALSE))</f>
        <v/>
      </c>
      <c r="AS34" s="171" t="str">
        <f>IF(AS33="","",VLOOKUP(AS33,'【記載例】シフト記号表（勤務時間帯）'!$C$6:$L$47,10,FALSE))</f>
        <v/>
      </c>
      <c r="AT34" s="171">
        <f>IF(AT33="","",VLOOKUP(AT33,'【記載例】シフト記号表（勤務時間帯）'!$C$6:$L$47,10,FALSE))</f>
        <v>8</v>
      </c>
      <c r="AU34" s="172">
        <f>IF(AU33="","",VLOOKUP(AU33,'【記載例】シフト記号表（勤務時間帯）'!$C$6:$L$47,10,FALSE))</f>
        <v>8</v>
      </c>
      <c r="AV34" s="170">
        <f>IF(AV33="","",VLOOKUP(AV33,'【記載例】シフト記号表（勤務時間帯）'!$C$6:$L$47,10,FALSE))</f>
        <v>8</v>
      </c>
      <c r="AW34" s="171">
        <f>IF(AW33="","",VLOOKUP(AW33,'【記載例】シフト記号表（勤務時間帯）'!$C$6:$L$47,10,FALSE))</f>
        <v>8</v>
      </c>
      <c r="AX34" s="171">
        <f>IF(AX33="","",VLOOKUP(AX33,'【記載例】シフト記号表（勤務時間帯）'!$C$6:$L$47,10,FALSE))</f>
        <v>8</v>
      </c>
      <c r="AY34" s="171" t="str">
        <f>IF(AY33="","",VLOOKUP(AY33,'【記載例】シフト記号表（勤務時間帯）'!$C$6:$L$47,10,FALSE))</f>
        <v/>
      </c>
      <c r="AZ34" s="171" t="str">
        <f>IF(AZ33="","",VLOOKUP(AZ33,'【記載例】シフト記号表（勤務時間帯）'!$C$6:$L$47,10,FALSE))</f>
        <v/>
      </c>
      <c r="BA34" s="171">
        <f>IF(BA33="","",VLOOKUP(BA33,'【記載例】シフト記号表（勤務時間帯）'!$C$6:$L$47,10,FALSE))</f>
        <v>8</v>
      </c>
      <c r="BB34" s="172">
        <f>IF(BB33="","",VLOOKUP(BB33,'【記載例】シフト記号表（勤務時間帯）'!$C$6:$L$47,10,FALSE))</f>
        <v>8</v>
      </c>
      <c r="BC34" s="170" t="str">
        <f>IF(BC33="","",VLOOKUP(BC33,'【記載例】シフト記号表（勤務時間帯）'!$C$6:$L$47,10,FALSE))</f>
        <v/>
      </c>
      <c r="BD34" s="171" t="str">
        <f>IF(BD33="","",VLOOKUP(BD33,'【記載例】シフト記号表（勤務時間帯）'!$C$6:$L$47,10,FALSE))</f>
        <v/>
      </c>
      <c r="BE34" s="171" t="str">
        <f>IF(BE33="","",VLOOKUP(BE33,'【記載例】シフト記号表（勤務時間帯）'!$C$6:$L$47,10,FALSE))</f>
        <v/>
      </c>
      <c r="BF34" s="975">
        <f>IF($BI$3="４週",SUM(AA34:BB34),IF($BI$3="暦月",SUM(AA34:BE34),""))</f>
        <v>160</v>
      </c>
      <c r="BG34" s="976"/>
      <c r="BH34" s="977">
        <f>IF($BI$3="４週",BF34/4,IF($BI$3="暦月",(BF34/($BI$8/7)),""))</f>
        <v>40</v>
      </c>
      <c r="BI34" s="976"/>
      <c r="BJ34" s="972"/>
      <c r="BK34" s="973"/>
      <c r="BL34" s="973"/>
      <c r="BM34" s="973"/>
      <c r="BN34" s="974"/>
    </row>
    <row r="35" spans="2:66" ht="20.25" customHeight="1">
      <c r="B35" s="978">
        <f>B33+1</f>
        <v>10</v>
      </c>
      <c r="C35" s="1036" t="s">
        <v>131</v>
      </c>
      <c r="D35" s="1038" t="s">
        <v>160</v>
      </c>
      <c r="E35" s="915"/>
      <c r="F35" s="1039"/>
      <c r="G35" s="980" t="s">
        <v>104</v>
      </c>
      <c r="H35" s="981"/>
      <c r="I35" s="160"/>
      <c r="J35" s="161"/>
      <c r="K35" s="160"/>
      <c r="L35" s="161"/>
      <c r="M35" s="984" t="s">
        <v>89</v>
      </c>
      <c r="N35" s="985"/>
      <c r="O35" s="988" t="s">
        <v>19</v>
      </c>
      <c r="P35" s="989"/>
      <c r="Q35" s="989"/>
      <c r="R35" s="981"/>
      <c r="S35" s="962" t="s">
        <v>173</v>
      </c>
      <c r="T35" s="963"/>
      <c r="U35" s="963"/>
      <c r="V35" s="963"/>
      <c r="W35" s="964"/>
      <c r="X35" s="183"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965"/>
      <c r="BG35" s="966"/>
      <c r="BH35" s="967"/>
      <c r="BI35" s="968"/>
      <c r="BJ35" s="969"/>
      <c r="BK35" s="970"/>
      <c r="BL35" s="970"/>
      <c r="BM35" s="970"/>
      <c r="BN35" s="971"/>
    </row>
    <row r="36" spans="2:66" ht="20.25" customHeight="1">
      <c r="B36" s="979"/>
      <c r="C36" s="1037"/>
      <c r="D36" s="1040"/>
      <c r="E36" s="915"/>
      <c r="F36" s="1039"/>
      <c r="G36" s="982"/>
      <c r="H36" s="983"/>
      <c r="I36" s="160"/>
      <c r="J36" s="161" t="str">
        <f>G35</f>
        <v>介護職員</v>
      </c>
      <c r="K36" s="160"/>
      <c r="L36" s="161" t="str">
        <f>M35</f>
        <v>A</v>
      </c>
      <c r="M36" s="986"/>
      <c r="N36" s="987"/>
      <c r="O36" s="990"/>
      <c r="P36" s="991"/>
      <c r="Q36" s="991"/>
      <c r="R36" s="983"/>
      <c r="S36" s="962"/>
      <c r="T36" s="963"/>
      <c r="U36" s="963"/>
      <c r="V36" s="963"/>
      <c r="W36" s="964"/>
      <c r="X36" s="184" t="s">
        <v>254</v>
      </c>
      <c r="Y36" s="120"/>
      <c r="Z36" s="185"/>
      <c r="AA36" s="170">
        <f>IF(AA35="","",VLOOKUP(AA35,'【記載例】シフト記号表（勤務時間帯）'!$C$6:$L$47,10,FALSE))</f>
        <v>8</v>
      </c>
      <c r="AB36" s="171">
        <f>IF(AB35="","",VLOOKUP(AB35,'【記載例】シフト記号表（勤務時間帯）'!$C$6:$L$47,10,FALSE))</f>
        <v>8</v>
      </c>
      <c r="AC36" s="171">
        <f>IF(AC35="","",VLOOKUP(AC35,'【記載例】シフト記号表（勤務時間帯）'!$C$6:$L$47,10,FALSE))</f>
        <v>7.9999999999999982</v>
      </c>
      <c r="AD36" s="171">
        <f>IF(AD35="","",VLOOKUP(AD35,'【記載例】シフト記号表（勤務時間帯）'!$C$6:$L$47,10,FALSE))</f>
        <v>7.9999999999999982</v>
      </c>
      <c r="AE36" s="171" t="str">
        <f>IF(AE35="","",VLOOKUP(AE35,'【記載例】シフト記号表（勤務時間帯）'!$C$6:$L$47,10,FALSE))</f>
        <v/>
      </c>
      <c r="AF36" s="171">
        <f>IF(AF35="","",VLOOKUP(AF35,'【記載例】シフト記号表（勤務時間帯）'!$C$6:$L$47,10,FALSE))</f>
        <v>8</v>
      </c>
      <c r="AG36" s="172" t="str">
        <f>IF(AG35="","",VLOOKUP(AG35,'【記載例】シフト記号表（勤務時間帯）'!$C$6:$L$47,10,FALSE))</f>
        <v/>
      </c>
      <c r="AH36" s="170" t="str">
        <f>IF(AH35="","",VLOOKUP(AH35,'【記載例】シフト記号表（勤務時間帯）'!$C$6:$L$47,10,FALSE))</f>
        <v/>
      </c>
      <c r="AI36" s="171">
        <f>IF(AI35="","",VLOOKUP(AI35,'【記載例】シフト記号表（勤務時間帯）'!$C$6:$L$47,10,FALSE))</f>
        <v>8</v>
      </c>
      <c r="AJ36" s="171">
        <f>IF(AJ35="","",VLOOKUP(AJ35,'【記載例】シフト記号表（勤務時間帯）'!$C$6:$L$47,10,FALSE))</f>
        <v>8</v>
      </c>
      <c r="AK36" s="171">
        <f>IF(AK35="","",VLOOKUP(AK35,'【記載例】シフト記号表（勤務時間帯）'!$C$6:$L$47,10,FALSE))</f>
        <v>7.9999999999999982</v>
      </c>
      <c r="AL36" s="171">
        <f>IF(AL35="","",VLOOKUP(AL35,'【記載例】シフト記号表（勤務時間帯）'!$C$6:$L$47,10,FALSE))</f>
        <v>7.9999999999999982</v>
      </c>
      <c r="AM36" s="171" t="str">
        <f>IF(AM35="","",VLOOKUP(AM35,'【記載例】シフト記号表（勤務時間帯）'!$C$6:$L$47,10,FALSE))</f>
        <v/>
      </c>
      <c r="AN36" s="172">
        <f>IF(AN35="","",VLOOKUP(AN35,'【記載例】シフト記号表（勤務時間帯）'!$C$6:$L$47,10,FALSE))</f>
        <v>8</v>
      </c>
      <c r="AO36" s="170">
        <f>IF(AO35="","",VLOOKUP(AO35,'【記載例】シフト記号表（勤務時間帯）'!$C$6:$L$47,10,FALSE))</f>
        <v>8</v>
      </c>
      <c r="AP36" s="171" t="str">
        <f>IF(AP35="","",VLOOKUP(AP35,'【記載例】シフト記号表（勤務時間帯）'!$C$6:$L$47,10,FALSE))</f>
        <v/>
      </c>
      <c r="AQ36" s="171">
        <f>IF(AQ35="","",VLOOKUP(AQ35,'【記載例】シフト記号表（勤務時間帯）'!$C$6:$L$47,10,FALSE))</f>
        <v>8</v>
      </c>
      <c r="AR36" s="171">
        <f>IF(AR35="","",VLOOKUP(AR35,'【記載例】シフト記号表（勤務時間帯）'!$C$6:$L$47,10,FALSE))</f>
        <v>8</v>
      </c>
      <c r="AS36" s="171">
        <f>IF(AS35="","",VLOOKUP(AS35,'【記載例】シフト記号表（勤務時間帯）'!$C$6:$L$47,10,FALSE))</f>
        <v>7.9999999999999982</v>
      </c>
      <c r="AT36" s="171">
        <f>IF(AT35="","",VLOOKUP(AT35,'【記載例】シフト記号表（勤務時間帯）'!$C$6:$L$47,10,FALSE))</f>
        <v>7.9999999999999982</v>
      </c>
      <c r="AU36" s="172" t="str">
        <f>IF(AU35="","",VLOOKUP(AU35,'【記載例】シフト記号表（勤務時間帯）'!$C$6:$L$47,10,FALSE))</f>
        <v/>
      </c>
      <c r="AV36" s="170">
        <f>IF(AV35="","",VLOOKUP(AV35,'【記載例】シフト記号表（勤務時間帯）'!$C$6:$L$47,10,FALSE))</f>
        <v>8</v>
      </c>
      <c r="AW36" s="171" t="str">
        <f>IF(AW35="","",VLOOKUP(AW35,'【記載例】シフト記号表（勤務時間帯）'!$C$6:$L$47,10,FALSE))</f>
        <v/>
      </c>
      <c r="AX36" s="171" t="str">
        <f>IF(AX35="","",VLOOKUP(AX35,'【記載例】シフト記号表（勤務時間帯）'!$C$6:$L$47,10,FALSE))</f>
        <v/>
      </c>
      <c r="AY36" s="171">
        <f>IF(AY35="","",VLOOKUP(AY35,'【記載例】シフト記号表（勤務時間帯）'!$C$6:$L$47,10,FALSE))</f>
        <v>8</v>
      </c>
      <c r="AZ36" s="171">
        <f>IF(AZ35="","",VLOOKUP(AZ35,'【記載例】シフト記号表（勤務時間帯）'!$C$6:$L$47,10,FALSE))</f>
        <v>8</v>
      </c>
      <c r="BA36" s="171">
        <f>IF(BA35="","",VLOOKUP(BA35,'【記載例】シフト記号表（勤務時間帯）'!$C$6:$L$47,10,FALSE))</f>
        <v>7.9999999999999982</v>
      </c>
      <c r="BB36" s="172">
        <f>IF(BB35="","",VLOOKUP(BB35,'【記載例】シフト記号表（勤務時間帯）'!$C$6:$L$47,10,FALSE))</f>
        <v>7.9999999999999982</v>
      </c>
      <c r="BC36" s="170" t="str">
        <f>IF(BC35="","",VLOOKUP(BC35,'【記載例】シフト記号表（勤務時間帯）'!$C$6:$L$47,10,FALSE))</f>
        <v/>
      </c>
      <c r="BD36" s="171" t="str">
        <f>IF(BD35="","",VLOOKUP(BD35,'【記載例】シフト記号表（勤務時間帯）'!$C$6:$L$47,10,FALSE))</f>
        <v/>
      </c>
      <c r="BE36" s="171" t="str">
        <f>IF(BE35="","",VLOOKUP(BE35,'【記載例】シフト記号表（勤務時間帯）'!$C$6:$L$47,10,FALSE))</f>
        <v/>
      </c>
      <c r="BF36" s="975">
        <f>IF($BI$3="４週",SUM(AA36:BB36),IF($BI$3="暦月",SUM(AA36:BE36),""))</f>
        <v>160</v>
      </c>
      <c r="BG36" s="976"/>
      <c r="BH36" s="977">
        <f>IF($BI$3="４週",BF36/4,IF($BI$3="暦月",(BF36/($BI$8/7)),""))</f>
        <v>40</v>
      </c>
      <c r="BI36" s="976"/>
      <c r="BJ36" s="972"/>
      <c r="BK36" s="973"/>
      <c r="BL36" s="973"/>
      <c r="BM36" s="973"/>
      <c r="BN36" s="974"/>
    </row>
    <row r="37" spans="2:66" ht="20.25" customHeight="1">
      <c r="B37" s="978">
        <f>B35+1</f>
        <v>11</v>
      </c>
      <c r="C37" s="1036"/>
      <c r="D37" s="1038" t="s">
        <v>160</v>
      </c>
      <c r="E37" s="915"/>
      <c r="F37" s="1039"/>
      <c r="G37" s="980" t="s">
        <v>104</v>
      </c>
      <c r="H37" s="981"/>
      <c r="I37" s="160"/>
      <c r="J37" s="161"/>
      <c r="K37" s="160"/>
      <c r="L37" s="161"/>
      <c r="M37" s="984" t="s">
        <v>89</v>
      </c>
      <c r="N37" s="985"/>
      <c r="O37" s="988" t="s">
        <v>90</v>
      </c>
      <c r="P37" s="989"/>
      <c r="Q37" s="989"/>
      <c r="R37" s="981"/>
      <c r="S37" s="962" t="s">
        <v>174</v>
      </c>
      <c r="T37" s="963"/>
      <c r="U37" s="963"/>
      <c r="V37" s="963"/>
      <c r="W37" s="964"/>
      <c r="X37" s="183"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965"/>
      <c r="BG37" s="966"/>
      <c r="BH37" s="967"/>
      <c r="BI37" s="968"/>
      <c r="BJ37" s="969"/>
      <c r="BK37" s="970"/>
      <c r="BL37" s="970"/>
      <c r="BM37" s="970"/>
      <c r="BN37" s="971"/>
    </row>
    <row r="38" spans="2:66" ht="20.25" customHeight="1">
      <c r="B38" s="979"/>
      <c r="C38" s="1037"/>
      <c r="D38" s="1040"/>
      <c r="E38" s="915"/>
      <c r="F38" s="1039"/>
      <c r="G38" s="982"/>
      <c r="H38" s="983"/>
      <c r="I38" s="160"/>
      <c r="J38" s="161" t="str">
        <f>G37</f>
        <v>介護職員</v>
      </c>
      <c r="K38" s="160"/>
      <c r="L38" s="161" t="str">
        <f>M37</f>
        <v>A</v>
      </c>
      <c r="M38" s="986"/>
      <c r="N38" s="987"/>
      <c r="O38" s="990"/>
      <c r="P38" s="991"/>
      <c r="Q38" s="991"/>
      <c r="R38" s="983"/>
      <c r="S38" s="962"/>
      <c r="T38" s="963"/>
      <c r="U38" s="963"/>
      <c r="V38" s="963"/>
      <c r="W38" s="964"/>
      <c r="X38" s="184" t="s">
        <v>254</v>
      </c>
      <c r="Y38" s="120"/>
      <c r="Z38" s="185"/>
      <c r="AA38" s="170" t="str">
        <f>IF(AA37="","",VLOOKUP(AA37,'【記載例】シフト記号表（勤務時間帯）'!$C$6:$L$47,10,FALSE))</f>
        <v/>
      </c>
      <c r="AB38" s="171">
        <f>IF(AB37="","",VLOOKUP(AB37,'【記載例】シフト記号表（勤務時間帯）'!$C$6:$L$47,10,FALSE))</f>
        <v>8</v>
      </c>
      <c r="AC38" s="171">
        <f>IF(AC37="","",VLOOKUP(AC37,'【記載例】シフト記号表（勤務時間帯）'!$C$6:$L$47,10,FALSE))</f>
        <v>8</v>
      </c>
      <c r="AD38" s="171">
        <f>IF(AD37="","",VLOOKUP(AD37,'【記載例】シフト記号表（勤務時間帯）'!$C$6:$L$47,10,FALSE))</f>
        <v>8</v>
      </c>
      <c r="AE38" s="171">
        <f>IF(AE37="","",VLOOKUP(AE37,'【記載例】シフト記号表（勤務時間帯）'!$C$6:$L$47,10,FALSE))</f>
        <v>7.9999999999999982</v>
      </c>
      <c r="AF38" s="171" t="str">
        <f>IF(AF37="","",VLOOKUP(AF37,'【記載例】シフト記号表（勤務時間帯）'!$C$6:$L$47,10,FALSE))</f>
        <v/>
      </c>
      <c r="AG38" s="172">
        <f>IF(AG37="","",VLOOKUP(AG37,'【記載例】シフト記号表（勤務時間帯）'!$C$6:$L$47,10,FALSE))</f>
        <v>8</v>
      </c>
      <c r="AH38" s="170">
        <f>IF(AH37="","",VLOOKUP(AH37,'【記載例】シフト記号表（勤務時間帯）'!$C$6:$L$47,10,FALSE))</f>
        <v>8</v>
      </c>
      <c r="AI38" s="171" t="str">
        <f>IF(AI37="","",VLOOKUP(AI37,'【記載例】シフト記号表（勤務時間帯）'!$C$6:$L$47,10,FALSE))</f>
        <v/>
      </c>
      <c r="AJ38" s="171">
        <f>IF(AJ37="","",VLOOKUP(AJ37,'【記載例】シフト記号表（勤務時間帯）'!$C$6:$L$47,10,FALSE))</f>
        <v>8</v>
      </c>
      <c r="AK38" s="171">
        <f>IF(AK37="","",VLOOKUP(AK37,'【記載例】シフト記号表（勤務時間帯）'!$C$6:$L$47,10,FALSE))</f>
        <v>8</v>
      </c>
      <c r="AL38" s="171">
        <f>IF(AL37="","",VLOOKUP(AL37,'【記載例】シフト記号表（勤務時間帯）'!$C$6:$L$47,10,FALSE))</f>
        <v>8</v>
      </c>
      <c r="AM38" s="171">
        <f>IF(AM37="","",VLOOKUP(AM37,'【記載例】シフト記号表（勤務時間帯）'!$C$6:$L$47,10,FALSE))</f>
        <v>7.9999999999999982</v>
      </c>
      <c r="AN38" s="172" t="str">
        <f>IF(AN37="","",VLOOKUP(AN37,'【記載例】シフト記号表（勤務時間帯）'!$C$6:$L$47,10,FALSE))</f>
        <v/>
      </c>
      <c r="AO38" s="170">
        <f>IF(AO37="","",VLOOKUP(AO37,'【記載例】シフト記号表（勤務時間帯）'!$C$6:$L$47,10,FALSE))</f>
        <v>8</v>
      </c>
      <c r="AP38" s="171">
        <f>IF(AP37="","",VLOOKUP(AP37,'【記載例】シフト記号表（勤務時間帯）'!$C$6:$L$47,10,FALSE))</f>
        <v>7.9999999999999982</v>
      </c>
      <c r="AQ38" s="171" t="str">
        <f>IF(AQ37="","",VLOOKUP(AQ37,'【記載例】シフト記号表（勤務時間帯）'!$C$6:$L$47,10,FALSE))</f>
        <v/>
      </c>
      <c r="AR38" s="171">
        <f>IF(AR37="","",VLOOKUP(AR37,'【記載例】シフト記号表（勤務時間帯）'!$C$6:$L$47,10,FALSE))</f>
        <v>8</v>
      </c>
      <c r="AS38" s="171">
        <f>IF(AS37="","",VLOOKUP(AS37,'【記載例】シフト記号表（勤務時間帯）'!$C$6:$L$47,10,FALSE))</f>
        <v>8</v>
      </c>
      <c r="AT38" s="171">
        <f>IF(AT37="","",VLOOKUP(AT37,'【記載例】シフト記号表（勤務時間帯）'!$C$6:$L$47,10,FALSE))</f>
        <v>8</v>
      </c>
      <c r="AU38" s="172" t="str">
        <f>IF(AU37="","",VLOOKUP(AU37,'【記載例】シフト記号表（勤務時間帯）'!$C$6:$L$47,10,FALSE))</f>
        <v/>
      </c>
      <c r="AV38" s="170" t="str">
        <f>IF(AV37="","",VLOOKUP(AV37,'【記載例】シフト記号表（勤務時間帯）'!$C$6:$L$47,10,FALSE))</f>
        <v/>
      </c>
      <c r="AW38" s="171">
        <f>IF(AW37="","",VLOOKUP(AW37,'【記載例】シフト記号表（勤務時間帯）'!$C$6:$L$47,10,FALSE))</f>
        <v>8</v>
      </c>
      <c r="AX38" s="171">
        <f>IF(AX37="","",VLOOKUP(AX37,'【記載例】シフト記号表（勤務時間帯）'!$C$6:$L$47,10,FALSE))</f>
        <v>7.9999999999999982</v>
      </c>
      <c r="AY38" s="171" t="str">
        <f>IF(AY37="","",VLOOKUP(AY37,'【記載例】シフト記号表（勤務時間帯）'!$C$6:$L$47,10,FALSE))</f>
        <v/>
      </c>
      <c r="AZ38" s="171">
        <f>IF(AZ37="","",VLOOKUP(AZ37,'【記載例】シフト記号表（勤務時間帯）'!$C$6:$L$47,10,FALSE))</f>
        <v>8</v>
      </c>
      <c r="BA38" s="171">
        <f>IF(BA37="","",VLOOKUP(BA37,'【記載例】シフト記号表（勤務時間帯）'!$C$6:$L$47,10,FALSE))</f>
        <v>8</v>
      </c>
      <c r="BB38" s="172">
        <f>IF(BB37="","",VLOOKUP(BB37,'【記載例】シフト記号表（勤務時間帯）'!$C$6:$L$47,10,FALSE))</f>
        <v>8</v>
      </c>
      <c r="BC38" s="170" t="str">
        <f>IF(BC37="","",VLOOKUP(BC37,'【記載例】シフト記号表（勤務時間帯）'!$C$6:$L$47,10,FALSE))</f>
        <v/>
      </c>
      <c r="BD38" s="171" t="str">
        <f>IF(BD37="","",VLOOKUP(BD37,'【記載例】シフト記号表（勤務時間帯）'!$C$6:$L$47,10,FALSE))</f>
        <v/>
      </c>
      <c r="BE38" s="171" t="str">
        <f>IF(BE37="","",VLOOKUP(BE37,'【記載例】シフト記号表（勤務時間帯）'!$C$6:$L$47,10,FALSE))</f>
        <v/>
      </c>
      <c r="BF38" s="975">
        <f>IF($BI$3="４週",SUM(AA38:BB38),IF($BI$3="暦月",SUM(AA38:BE38),""))</f>
        <v>160</v>
      </c>
      <c r="BG38" s="976"/>
      <c r="BH38" s="977">
        <f>IF($BI$3="４週",BF38/4,IF($BI$3="暦月",(BF38/($BI$8/7)),""))</f>
        <v>40</v>
      </c>
      <c r="BI38" s="976"/>
      <c r="BJ38" s="972"/>
      <c r="BK38" s="973"/>
      <c r="BL38" s="973"/>
      <c r="BM38" s="973"/>
      <c r="BN38" s="974"/>
    </row>
    <row r="39" spans="2:66" ht="20.25" customHeight="1">
      <c r="B39" s="978">
        <f>B37+1</f>
        <v>12</v>
      </c>
      <c r="C39" s="1036"/>
      <c r="D39" s="1038" t="s">
        <v>160</v>
      </c>
      <c r="E39" s="915"/>
      <c r="F39" s="1039"/>
      <c r="G39" s="980" t="s">
        <v>104</v>
      </c>
      <c r="H39" s="981"/>
      <c r="I39" s="160"/>
      <c r="J39" s="161"/>
      <c r="K39" s="160"/>
      <c r="L39" s="161"/>
      <c r="M39" s="984" t="s">
        <v>89</v>
      </c>
      <c r="N39" s="985"/>
      <c r="O39" s="988" t="s">
        <v>90</v>
      </c>
      <c r="P39" s="989"/>
      <c r="Q39" s="989"/>
      <c r="R39" s="981"/>
      <c r="S39" s="962" t="s">
        <v>175</v>
      </c>
      <c r="T39" s="963"/>
      <c r="U39" s="963"/>
      <c r="V39" s="963"/>
      <c r="W39" s="964"/>
      <c r="X39" s="183"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965"/>
      <c r="BG39" s="966"/>
      <c r="BH39" s="967"/>
      <c r="BI39" s="968"/>
      <c r="BJ39" s="969"/>
      <c r="BK39" s="970"/>
      <c r="BL39" s="970"/>
      <c r="BM39" s="970"/>
      <c r="BN39" s="971"/>
    </row>
    <row r="40" spans="2:66" ht="20.25" customHeight="1">
      <c r="B40" s="979"/>
      <c r="C40" s="1037"/>
      <c r="D40" s="1040"/>
      <c r="E40" s="915"/>
      <c r="F40" s="1039"/>
      <c r="G40" s="982"/>
      <c r="H40" s="983"/>
      <c r="I40" s="160"/>
      <c r="J40" s="161" t="str">
        <f>G39</f>
        <v>介護職員</v>
      </c>
      <c r="K40" s="160"/>
      <c r="L40" s="161" t="str">
        <f>M39</f>
        <v>A</v>
      </c>
      <c r="M40" s="986"/>
      <c r="N40" s="987"/>
      <c r="O40" s="990"/>
      <c r="P40" s="991"/>
      <c r="Q40" s="991"/>
      <c r="R40" s="983"/>
      <c r="S40" s="962"/>
      <c r="T40" s="963"/>
      <c r="U40" s="963"/>
      <c r="V40" s="963"/>
      <c r="W40" s="964"/>
      <c r="X40" s="184" t="s">
        <v>254</v>
      </c>
      <c r="Y40" s="120"/>
      <c r="Z40" s="185"/>
      <c r="AA40" s="170">
        <f>IF(AA39="","",VLOOKUP(AA39,'【記載例】シフト記号表（勤務時間帯）'!$C$6:$L$47,10,FALSE))</f>
        <v>8</v>
      </c>
      <c r="AB40" s="171" t="str">
        <f>IF(AB39="","",VLOOKUP(AB39,'【記載例】シフト記号表（勤務時間帯）'!$C$6:$L$47,10,FALSE))</f>
        <v/>
      </c>
      <c r="AC40" s="171">
        <f>IF(AC39="","",VLOOKUP(AC39,'【記載例】シフト記号表（勤務時間帯）'!$C$6:$L$47,10,FALSE))</f>
        <v>8</v>
      </c>
      <c r="AD40" s="171">
        <f>IF(AD39="","",VLOOKUP(AD39,'【記載例】シフト記号表（勤務時間帯）'!$C$6:$L$47,10,FALSE))</f>
        <v>8</v>
      </c>
      <c r="AE40" s="171">
        <f>IF(AE39="","",VLOOKUP(AE39,'【記載例】シフト記号表（勤務時間帯）'!$C$6:$L$47,10,FALSE))</f>
        <v>8</v>
      </c>
      <c r="AF40" s="171">
        <f>IF(AF39="","",VLOOKUP(AF39,'【記載例】シフト記号表（勤務時間帯）'!$C$6:$L$47,10,FALSE))</f>
        <v>7.9999999999999982</v>
      </c>
      <c r="AG40" s="172" t="str">
        <f>IF(AG39="","",VLOOKUP(AG39,'【記載例】シフト記号表（勤務時間帯）'!$C$6:$L$47,10,FALSE))</f>
        <v/>
      </c>
      <c r="AH40" s="170">
        <f>IF(AH39="","",VLOOKUP(AH39,'【記載例】シフト記号表（勤務時間帯）'!$C$6:$L$47,10,FALSE))</f>
        <v>7.9999999999999982</v>
      </c>
      <c r="AI40" s="171">
        <f>IF(AI39="","",VLOOKUP(AI39,'【記載例】シフト記号表（勤務時間帯）'!$C$6:$L$47,10,FALSE))</f>
        <v>8</v>
      </c>
      <c r="AJ40" s="171" t="str">
        <f>IF(AJ39="","",VLOOKUP(AJ39,'【記載例】シフト記号表（勤務時間帯）'!$C$6:$L$47,10,FALSE))</f>
        <v/>
      </c>
      <c r="AK40" s="171">
        <f>IF(AK39="","",VLOOKUP(AK39,'【記載例】シフト記号表（勤務時間帯）'!$C$6:$L$47,10,FALSE))</f>
        <v>8</v>
      </c>
      <c r="AL40" s="171">
        <f>IF(AL39="","",VLOOKUP(AL39,'【記載例】シフト記号表（勤務時間帯）'!$C$6:$L$47,10,FALSE))</f>
        <v>8</v>
      </c>
      <c r="AM40" s="171">
        <f>IF(AM39="","",VLOOKUP(AM39,'【記載例】シフト記号表（勤務時間帯）'!$C$6:$L$47,10,FALSE))</f>
        <v>8</v>
      </c>
      <c r="AN40" s="172" t="str">
        <f>IF(AN39="","",VLOOKUP(AN39,'【記載例】シフト記号表（勤務時間帯）'!$C$6:$L$47,10,FALSE))</f>
        <v/>
      </c>
      <c r="AO40" s="170">
        <f>IF(AO39="","",VLOOKUP(AO39,'【記載例】シフト記号表（勤務時間帯）'!$C$6:$L$47,10,FALSE))</f>
        <v>7.9999999999999982</v>
      </c>
      <c r="AP40" s="171">
        <f>IF(AP39="","",VLOOKUP(AP39,'【記載例】シフト記号表（勤務時間帯）'!$C$6:$L$47,10,FALSE))</f>
        <v>8</v>
      </c>
      <c r="AQ40" s="171" t="str">
        <f>IF(AQ39="","",VLOOKUP(AQ39,'【記載例】シフト記号表（勤務時間帯）'!$C$6:$L$47,10,FALSE))</f>
        <v/>
      </c>
      <c r="AR40" s="171" t="str">
        <f>IF(AR39="","",VLOOKUP(AR39,'【記載例】シフト記号表（勤務時間帯）'!$C$6:$L$47,10,FALSE))</f>
        <v/>
      </c>
      <c r="AS40" s="171">
        <f>IF(AS39="","",VLOOKUP(AS39,'【記載例】シフト記号表（勤務時間帯）'!$C$6:$L$47,10,FALSE))</f>
        <v>8</v>
      </c>
      <c r="AT40" s="171">
        <f>IF(AT39="","",VLOOKUP(AT39,'【記載例】シフト記号表（勤務時間帯）'!$C$6:$L$47,10,FALSE))</f>
        <v>8</v>
      </c>
      <c r="AU40" s="172">
        <f>IF(AU39="","",VLOOKUP(AU39,'【記載例】シフト記号表（勤務時間帯）'!$C$6:$L$47,10,FALSE))</f>
        <v>7.9999999999999982</v>
      </c>
      <c r="AV40" s="170">
        <f>IF(AV39="","",VLOOKUP(AV39,'【記載例】シフト記号表（勤務時間帯）'!$C$6:$L$47,10,FALSE))</f>
        <v>7.9999999999999982</v>
      </c>
      <c r="AW40" s="171" t="str">
        <f>IF(AW39="","",VLOOKUP(AW39,'【記載例】シフト記号表（勤務時間帯）'!$C$6:$L$47,10,FALSE))</f>
        <v/>
      </c>
      <c r="AX40" s="171">
        <f>IF(AX39="","",VLOOKUP(AX39,'【記載例】シフト記号表（勤務時間帯）'!$C$6:$L$47,10,FALSE))</f>
        <v>8</v>
      </c>
      <c r="AY40" s="171">
        <f>IF(AY39="","",VLOOKUP(AY39,'【記載例】シフト記号表（勤務時間帯）'!$C$6:$L$47,10,FALSE))</f>
        <v>7.9999999999999982</v>
      </c>
      <c r="AZ40" s="171" t="str">
        <f>IF(AZ39="","",VLOOKUP(AZ39,'【記載例】シフト記号表（勤務時間帯）'!$C$6:$L$47,10,FALSE))</f>
        <v/>
      </c>
      <c r="BA40" s="171">
        <f>IF(BA39="","",VLOOKUP(BA39,'【記載例】シフト記号表（勤務時間帯）'!$C$6:$L$47,10,FALSE))</f>
        <v>8</v>
      </c>
      <c r="BB40" s="172">
        <f>IF(BB39="","",VLOOKUP(BB39,'【記載例】シフト記号表（勤務時間帯）'!$C$6:$L$47,10,FALSE))</f>
        <v>8</v>
      </c>
      <c r="BC40" s="170" t="str">
        <f>IF(BC39="","",VLOOKUP(BC39,'【記載例】シフト記号表（勤務時間帯）'!$C$6:$L$47,10,FALSE))</f>
        <v/>
      </c>
      <c r="BD40" s="171" t="str">
        <f>IF(BD39="","",VLOOKUP(BD39,'【記載例】シフト記号表（勤務時間帯）'!$C$6:$L$47,10,FALSE))</f>
        <v/>
      </c>
      <c r="BE40" s="171" t="str">
        <f>IF(BE39="","",VLOOKUP(BE39,'【記載例】シフト記号表（勤務時間帯）'!$C$6:$L$47,10,FALSE))</f>
        <v/>
      </c>
      <c r="BF40" s="975">
        <f>IF($BI$3="４週",SUM(AA40:BB40),IF($BI$3="暦月",SUM(AA40:BE40),""))</f>
        <v>160</v>
      </c>
      <c r="BG40" s="976"/>
      <c r="BH40" s="977">
        <f>IF($BI$3="４週",BF40/4,IF($BI$3="暦月",(BF40/($BI$8/7)),""))</f>
        <v>40</v>
      </c>
      <c r="BI40" s="976"/>
      <c r="BJ40" s="972"/>
      <c r="BK40" s="973"/>
      <c r="BL40" s="973"/>
      <c r="BM40" s="973"/>
      <c r="BN40" s="974"/>
    </row>
    <row r="41" spans="2:66" ht="20.25" customHeight="1">
      <c r="B41" s="978">
        <f>B39+1</f>
        <v>13</v>
      </c>
      <c r="C41" s="1036"/>
      <c r="D41" s="1038" t="s">
        <v>160</v>
      </c>
      <c r="E41" s="915"/>
      <c r="F41" s="1039"/>
      <c r="G41" s="980" t="s">
        <v>104</v>
      </c>
      <c r="H41" s="981"/>
      <c r="I41" s="160"/>
      <c r="J41" s="161"/>
      <c r="K41" s="160"/>
      <c r="L41" s="161"/>
      <c r="M41" s="984" t="s">
        <v>89</v>
      </c>
      <c r="N41" s="985"/>
      <c r="O41" s="988" t="s">
        <v>90</v>
      </c>
      <c r="P41" s="989"/>
      <c r="Q41" s="989"/>
      <c r="R41" s="981"/>
      <c r="S41" s="962" t="s">
        <v>176</v>
      </c>
      <c r="T41" s="963"/>
      <c r="U41" s="963"/>
      <c r="V41" s="963"/>
      <c r="W41" s="964"/>
      <c r="X41" s="183"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965"/>
      <c r="BG41" s="966"/>
      <c r="BH41" s="967"/>
      <c r="BI41" s="968"/>
      <c r="BJ41" s="969"/>
      <c r="BK41" s="970"/>
      <c r="BL41" s="970"/>
      <c r="BM41" s="970"/>
      <c r="BN41" s="971"/>
    </row>
    <row r="42" spans="2:66" ht="20.25" customHeight="1">
      <c r="B42" s="979"/>
      <c r="C42" s="1037"/>
      <c r="D42" s="1040"/>
      <c r="E42" s="915"/>
      <c r="F42" s="1039"/>
      <c r="G42" s="982"/>
      <c r="H42" s="983"/>
      <c r="I42" s="160"/>
      <c r="J42" s="161" t="str">
        <f>G41</f>
        <v>介護職員</v>
      </c>
      <c r="K42" s="160"/>
      <c r="L42" s="161" t="str">
        <f>M41</f>
        <v>A</v>
      </c>
      <c r="M42" s="986"/>
      <c r="N42" s="987"/>
      <c r="O42" s="990"/>
      <c r="P42" s="991"/>
      <c r="Q42" s="991"/>
      <c r="R42" s="983"/>
      <c r="S42" s="962"/>
      <c r="T42" s="963"/>
      <c r="U42" s="963"/>
      <c r="V42" s="963"/>
      <c r="W42" s="964"/>
      <c r="X42" s="184" t="s">
        <v>254</v>
      </c>
      <c r="Y42" s="120"/>
      <c r="Z42" s="185"/>
      <c r="AA42" s="170">
        <f>IF(AA41="","",VLOOKUP(AA41,'【記載例】シフト記号表（勤務時間帯）'!$C$6:$L$47,10,FALSE))</f>
        <v>7.9999999999999982</v>
      </c>
      <c r="AB42" s="171">
        <f>IF(AB41="","",VLOOKUP(AB41,'【記載例】シフト記号表（勤務時間帯）'!$C$6:$L$47,10,FALSE))</f>
        <v>8</v>
      </c>
      <c r="AC42" s="171" t="str">
        <f>IF(AC41="","",VLOOKUP(AC41,'【記載例】シフト記号表（勤務時間帯）'!$C$6:$L$47,10,FALSE))</f>
        <v/>
      </c>
      <c r="AD42" s="171">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2">
        <f>IF(AG41="","",VLOOKUP(AG41,'【記載例】シフト記号表（勤務時間帯）'!$C$6:$L$47,10,FALSE))</f>
        <v>7.9999999999999982</v>
      </c>
      <c r="AH42" s="170">
        <f>IF(AH41="","",VLOOKUP(AH41,'【記載例】シフト記号表（勤務時間帯）'!$C$6:$L$47,10,FALSE))</f>
        <v>8</v>
      </c>
      <c r="AI42" s="171">
        <f>IF(AI41="","",VLOOKUP(AI41,'【記載例】シフト記号表（勤務時間帯）'!$C$6:$L$47,10,FALSE))</f>
        <v>8</v>
      </c>
      <c r="AJ42" s="171">
        <f>IF(AJ41="","",VLOOKUP(AJ41,'【記載例】シフト記号表（勤務時間帯）'!$C$6:$L$47,10,FALSE))</f>
        <v>7.9999999999999982</v>
      </c>
      <c r="AK42" s="171" t="str">
        <f>IF(AK41="","",VLOOKUP(AK41,'【記載例】シフト記号表（勤務時間帯）'!$C$6:$L$47,10,FALSE))</f>
        <v/>
      </c>
      <c r="AL42" s="171">
        <f>IF(AL41="","",VLOOKUP(AL41,'【記載例】シフト記号表（勤務時間帯）'!$C$6:$L$47,10,FALSE))</f>
        <v>8</v>
      </c>
      <c r="AM42" s="171">
        <f>IF(AM41="","",VLOOKUP(AM41,'【記載例】シフト記号表（勤務時間帯）'!$C$6:$L$47,10,FALSE))</f>
        <v>8</v>
      </c>
      <c r="AN42" s="172" t="str">
        <f>IF(AN41="","",VLOOKUP(AN41,'【記載例】シフト記号表（勤務時間帯）'!$C$6:$L$47,10,FALSE))</f>
        <v/>
      </c>
      <c r="AO42" s="170">
        <f>IF(AO41="","",VLOOKUP(AO41,'【記載例】シフト記号表（勤務時間帯）'!$C$6:$L$47,10,FALSE))</f>
        <v>8</v>
      </c>
      <c r="AP42" s="171" t="str">
        <f>IF(AP41="","",VLOOKUP(AP41,'【記載例】シフト記号表（勤務時間帯）'!$C$6:$L$47,10,FALSE))</f>
        <v/>
      </c>
      <c r="AQ42" s="171">
        <f>IF(AQ41="","",VLOOKUP(AQ41,'【記載例】シフト記号表（勤務時間帯）'!$C$6:$L$47,10,FALSE))</f>
        <v>8</v>
      </c>
      <c r="AR42" s="171">
        <f>IF(AR41="","",VLOOKUP(AR41,'【記載例】シフト記号表（勤務時間帯）'!$C$6:$L$47,10,FALSE))</f>
        <v>8</v>
      </c>
      <c r="AS42" s="171" t="str">
        <f>IF(AS41="","",VLOOKUP(AS41,'【記載例】シフト記号表（勤務時間帯）'!$C$6:$L$47,10,FALSE))</f>
        <v/>
      </c>
      <c r="AT42" s="171">
        <f>IF(AT41="","",VLOOKUP(AT41,'【記載例】シフト記号表（勤務時間帯）'!$C$6:$L$47,10,FALSE))</f>
        <v>8</v>
      </c>
      <c r="AU42" s="172">
        <f>IF(AU41="","",VLOOKUP(AU41,'【記載例】シフト記号表（勤務時間帯）'!$C$6:$L$47,10,FALSE))</f>
        <v>8</v>
      </c>
      <c r="AV42" s="170">
        <f>IF(AV41="","",VLOOKUP(AV41,'【記載例】シフト記号表（勤務時間帯）'!$C$6:$L$47,10,FALSE))</f>
        <v>8</v>
      </c>
      <c r="AW42" s="171">
        <f>IF(AW41="","",VLOOKUP(AW41,'【記載例】シフト記号表（勤務時間帯）'!$C$6:$L$47,10,FALSE))</f>
        <v>7.9999999999999982</v>
      </c>
      <c r="AX42" s="171" t="str">
        <f>IF(AX41="","",VLOOKUP(AX41,'【記載例】シフト記号表（勤務時間帯）'!$C$6:$L$47,10,FALSE))</f>
        <v/>
      </c>
      <c r="AY42" s="171">
        <f>IF(AY41="","",VLOOKUP(AY41,'【記載例】シフト記号表（勤務時間帯）'!$C$6:$L$47,10,FALSE))</f>
        <v>8</v>
      </c>
      <c r="AZ42" s="171">
        <f>IF(AZ41="","",VLOOKUP(AZ41,'【記載例】シフト記号表（勤務時間帯）'!$C$6:$L$47,10,FALSE))</f>
        <v>8</v>
      </c>
      <c r="BA42" s="171" t="str">
        <f>IF(BA41="","",VLOOKUP(BA41,'【記載例】シフト記号表（勤務時間帯）'!$C$6:$L$47,10,FALSE))</f>
        <v/>
      </c>
      <c r="BB42" s="172">
        <f>IF(BB41="","",VLOOKUP(BB41,'【記載例】シフト記号表（勤務時間帯）'!$C$6:$L$47,10,FALSE))</f>
        <v>8</v>
      </c>
      <c r="BC42" s="170" t="str">
        <f>IF(BC41="","",VLOOKUP(BC41,'【記載例】シフト記号表（勤務時間帯）'!$C$6:$L$47,10,FALSE))</f>
        <v/>
      </c>
      <c r="BD42" s="171" t="str">
        <f>IF(BD41="","",VLOOKUP(BD41,'【記載例】シフト記号表（勤務時間帯）'!$C$6:$L$47,10,FALSE))</f>
        <v/>
      </c>
      <c r="BE42" s="171" t="str">
        <f>IF(BE41="","",VLOOKUP(BE41,'【記載例】シフト記号表（勤務時間帯）'!$C$6:$L$47,10,FALSE))</f>
        <v/>
      </c>
      <c r="BF42" s="975">
        <f>IF($BI$3="４週",SUM(AA42:BB42),IF($BI$3="暦月",SUM(AA42:BE42),""))</f>
        <v>160</v>
      </c>
      <c r="BG42" s="976"/>
      <c r="BH42" s="977">
        <f>IF($BI$3="４週",BF42/4,IF($BI$3="暦月",(BF42/($BI$8/7)),""))</f>
        <v>40</v>
      </c>
      <c r="BI42" s="976"/>
      <c r="BJ42" s="972"/>
      <c r="BK42" s="973"/>
      <c r="BL42" s="973"/>
      <c r="BM42" s="973"/>
      <c r="BN42" s="974"/>
    </row>
    <row r="43" spans="2:66" ht="20.25" customHeight="1">
      <c r="B43" s="978">
        <f>B41+1</f>
        <v>14</v>
      </c>
      <c r="C43" s="1036"/>
      <c r="D43" s="1038" t="s">
        <v>160</v>
      </c>
      <c r="E43" s="915"/>
      <c r="F43" s="1039"/>
      <c r="G43" s="980" t="s">
        <v>104</v>
      </c>
      <c r="H43" s="981"/>
      <c r="I43" s="160"/>
      <c r="J43" s="161"/>
      <c r="K43" s="160"/>
      <c r="L43" s="161"/>
      <c r="M43" s="984" t="s">
        <v>100</v>
      </c>
      <c r="N43" s="985"/>
      <c r="O43" s="988" t="s">
        <v>90</v>
      </c>
      <c r="P43" s="989"/>
      <c r="Q43" s="989"/>
      <c r="R43" s="981"/>
      <c r="S43" s="962" t="s">
        <v>177</v>
      </c>
      <c r="T43" s="963"/>
      <c r="U43" s="963"/>
      <c r="V43" s="963"/>
      <c r="W43" s="964"/>
      <c r="X43" s="183"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965"/>
      <c r="BG43" s="966"/>
      <c r="BH43" s="967"/>
      <c r="BI43" s="968"/>
      <c r="BJ43" s="969"/>
      <c r="BK43" s="970"/>
      <c r="BL43" s="970"/>
      <c r="BM43" s="970"/>
      <c r="BN43" s="971"/>
    </row>
    <row r="44" spans="2:66" ht="20.25" customHeight="1">
      <c r="B44" s="979"/>
      <c r="C44" s="1037"/>
      <c r="D44" s="1040"/>
      <c r="E44" s="915"/>
      <c r="F44" s="1039"/>
      <c r="G44" s="982"/>
      <c r="H44" s="983"/>
      <c r="I44" s="160"/>
      <c r="J44" s="161" t="str">
        <f>G43</f>
        <v>介護職員</v>
      </c>
      <c r="K44" s="160"/>
      <c r="L44" s="161" t="str">
        <f>M43</f>
        <v>C</v>
      </c>
      <c r="M44" s="986"/>
      <c r="N44" s="987"/>
      <c r="O44" s="990"/>
      <c r="P44" s="991"/>
      <c r="Q44" s="991"/>
      <c r="R44" s="983"/>
      <c r="S44" s="962"/>
      <c r="T44" s="963"/>
      <c r="U44" s="963"/>
      <c r="V44" s="963"/>
      <c r="W44" s="964"/>
      <c r="X44" s="184" t="s">
        <v>254</v>
      </c>
      <c r="Y44" s="120"/>
      <c r="Z44" s="185"/>
      <c r="AA44" s="170" t="str">
        <f>IF(AA43="","",VLOOKUP(AA43,'【記載例】シフト記号表（勤務時間帯）'!$C$6:$L$47,10,FALSE))</f>
        <v/>
      </c>
      <c r="AB44" s="171">
        <f>IF(AB43="","",VLOOKUP(AB43,'【記載例】シフト記号表（勤務時間帯）'!$C$6:$L$47,10,FALSE))</f>
        <v>7.9999999999999982</v>
      </c>
      <c r="AC44" s="171">
        <f>IF(AC43="","",VLOOKUP(AC43,'【記載例】シフト記号表（勤務時間帯）'!$C$6:$L$47,10,FALSE))</f>
        <v>8</v>
      </c>
      <c r="AD44" s="171" t="str">
        <f>IF(AD43="","",VLOOKUP(AD43,'【記載例】シフト記号表（勤務時間帯）'!$C$6:$L$47,10,FALSE))</f>
        <v/>
      </c>
      <c r="AE44" s="171">
        <f>IF(AE43="","",VLOOKUP(AE43,'【記載例】シフト記号表（勤務時間帯）'!$C$6:$L$47,10,FALSE))</f>
        <v>8</v>
      </c>
      <c r="AF44" s="171">
        <f>IF(AF43="","",VLOOKUP(AF43,'【記載例】シフト記号表（勤務時間帯）'!$C$6:$L$47,10,FALSE))</f>
        <v>8</v>
      </c>
      <c r="AG44" s="172" t="str">
        <f>IF(AG43="","",VLOOKUP(AG43,'【記載例】シフト記号表（勤務時間帯）'!$C$6:$L$47,10,FALSE))</f>
        <v/>
      </c>
      <c r="AH44" s="170" t="str">
        <f>IF(AH43="","",VLOOKUP(AH43,'【記載例】シフト記号表（勤務時間帯）'!$C$6:$L$47,10,FALSE))</f>
        <v/>
      </c>
      <c r="AI44" s="171">
        <f>IF(AI43="","",VLOOKUP(AI43,'【記載例】シフト記号表（勤務時間帯）'!$C$6:$L$47,10,FALSE))</f>
        <v>7.9999999999999982</v>
      </c>
      <c r="AJ44" s="171">
        <f>IF(AJ43="","",VLOOKUP(AJ43,'【記載例】シフト記号表（勤務時間帯）'!$C$6:$L$47,10,FALSE))</f>
        <v>8</v>
      </c>
      <c r="AK44" s="171">
        <f>IF(AK43="","",VLOOKUP(AK43,'【記載例】シフト記号表（勤務時間帯）'!$C$6:$L$47,10,FALSE))</f>
        <v>8</v>
      </c>
      <c r="AL44" s="171" t="str">
        <f>IF(AL43="","",VLOOKUP(AL43,'【記載例】シフト記号表（勤務時間帯）'!$C$6:$L$47,10,FALSE))</f>
        <v/>
      </c>
      <c r="AM44" s="171" t="str">
        <f>IF(AM43="","",VLOOKUP(AM43,'【記載例】シフト記号表（勤務時間帯）'!$C$6:$L$47,10,FALSE))</f>
        <v/>
      </c>
      <c r="AN44" s="172">
        <f>IF(AN43="","",VLOOKUP(AN43,'【記載例】シフト記号表（勤務時間帯）'!$C$6:$L$47,10,FALSE))</f>
        <v>7.9999999999999982</v>
      </c>
      <c r="AO44" s="170" t="str">
        <f>IF(AO43="","",VLOOKUP(AO43,'【記載例】シフト記号表（勤務時間帯）'!$C$6:$L$47,10,FALSE))</f>
        <v/>
      </c>
      <c r="AP44" s="171" t="str">
        <f>IF(AP43="","",VLOOKUP(AP43,'【記載例】シフト記号表（勤務時間帯）'!$C$6:$L$47,10,FALSE))</f>
        <v/>
      </c>
      <c r="AQ44" s="171">
        <f>IF(AQ43="","",VLOOKUP(AQ43,'【記載例】シフト記号表（勤務時間帯）'!$C$6:$L$47,10,FALSE))</f>
        <v>7.9999999999999982</v>
      </c>
      <c r="AR44" s="171">
        <f>IF(AR43="","",VLOOKUP(AR43,'【記載例】シフト記号表（勤務時間帯）'!$C$6:$L$47,10,FALSE))</f>
        <v>7.9999999999999982</v>
      </c>
      <c r="AS44" s="171">
        <f>IF(AS43="","",VLOOKUP(AS43,'【記載例】シフト記号表（勤務時間帯）'!$C$6:$L$47,10,FALSE))</f>
        <v>8</v>
      </c>
      <c r="AT44" s="171" t="str">
        <f>IF(AT43="","",VLOOKUP(AT43,'【記載例】シフト記号表（勤務時間帯）'!$C$6:$L$47,10,FALSE))</f>
        <v/>
      </c>
      <c r="AU44" s="172">
        <f>IF(AU43="","",VLOOKUP(AU43,'【記載例】シフト記号表（勤務時間帯）'!$C$6:$L$47,10,FALSE))</f>
        <v>8</v>
      </c>
      <c r="AV44" s="170" t="str">
        <f>IF(AV43="","",VLOOKUP(AV43,'【記載例】シフト記号表（勤務時間帯）'!$C$6:$L$47,10,FALSE))</f>
        <v/>
      </c>
      <c r="AW44" s="171">
        <f>IF(AW43="","",VLOOKUP(AW43,'【記載例】シフト記号表（勤務時間帯）'!$C$6:$L$47,10,FALSE))</f>
        <v>8</v>
      </c>
      <c r="AX44" s="171">
        <f>IF(AX43="","",VLOOKUP(AX43,'【記載例】シフト記号表（勤務時間帯）'!$C$6:$L$47,10,FALSE))</f>
        <v>8</v>
      </c>
      <c r="AY44" s="171" t="str">
        <f>IF(AY43="","",VLOOKUP(AY43,'【記載例】シフト記号表（勤務時間帯）'!$C$6:$L$47,10,FALSE))</f>
        <v/>
      </c>
      <c r="AZ44" s="171">
        <f>IF(AZ43="","",VLOOKUP(AZ43,'【記載例】シフト記号表（勤務時間帯）'!$C$6:$L$47,10,FALSE))</f>
        <v>8</v>
      </c>
      <c r="BA44" s="171">
        <f>IF(BA43="","",VLOOKUP(BA43,'【記載例】シフト記号表（勤務時間帯）'!$C$6:$L$47,10,FALSE))</f>
        <v>7.9999999999999982</v>
      </c>
      <c r="BB44" s="172" t="str">
        <f>IF(BB43="","",VLOOKUP(BB43,'【記載例】シフト記号表（勤務時間帯）'!$C$6:$L$47,10,FALSE))</f>
        <v/>
      </c>
      <c r="BC44" s="170" t="str">
        <f>IF(BC43="","",VLOOKUP(BC43,'【記載例】シフト記号表（勤務時間帯）'!$C$6:$L$47,10,FALSE))</f>
        <v/>
      </c>
      <c r="BD44" s="171" t="str">
        <f>IF(BD43="","",VLOOKUP(BD43,'【記載例】シフト記号表（勤務時間帯）'!$C$6:$L$47,10,FALSE))</f>
        <v/>
      </c>
      <c r="BE44" s="171" t="str">
        <f>IF(BE43="","",VLOOKUP(BE43,'【記載例】シフト記号表（勤務時間帯）'!$C$6:$L$47,10,FALSE))</f>
        <v/>
      </c>
      <c r="BF44" s="975">
        <f>IF($BI$3="４週",SUM(AA44:BB44),IF($BI$3="暦月",SUM(AA44:BE44),""))</f>
        <v>128</v>
      </c>
      <c r="BG44" s="976"/>
      <c r="BH44" s="977">
        <f>IF($BI$3="４週",BF44/4,IF($BI$3="暦月",(BF44/($BI$8/7)),""))</f>
        <v>32</v>
      </c>
      <c r="BI44" s="976"/>
      <c r="BJ44" s="972"/>
      <c r="BK44" s="973"/>
      <c r="BL44" s="973"/>
      <c r="BM44" s="973"/>
      <c r="BN44" s="974"/>
    </row>
    <row r="45" spans="2:66" ht="20.25" customHeight="1">
      <c r="B45" s="978">
        <f>B43+1</f>
        <v>15</v>
      </c>
      <c r="C45" s="1036" t="s">
        <v>163</v>
      </c>
      <c r="D45" s="1038" t="s">
        <v>161</v>
      </c>
      <c r="E45" s="915"/>
      <c r="F45" s="1039"/>
      <c r="G45" s="980" t="s">
        <v>104</v>
      </c>
      <c r="H45" s="981"/>
      <c r="I45" s="160"/>
      <c r="J45" s="161"/>
      <c r="K45" s="160"/>
      <c r="L45" s="161"/>
      <c r="M45" s="984" t="s">
        <v>89</v>
      </c>
      <c r="N45" s="985"/>
      <c r="O45" s="988" t="s">
        <v>19</v>
      </c>
      <c r="P45" s="989"/>
      <c r="Q45" s="989"/>
      <c r="R45" s="981"/>
      <c r="S45" s="962" t="s">
        <v>178</v>
      </c>
      <c r="T45" s="963"/>
      <c r="U45" s="963"/>
      <c r="V45" s="963"/>
      <c r="W45" s="964"/>
      <c r="X45" s="183"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965"/>
      <c r="BG45" s="966"/>
      <c r="BH45" s="967"/>
      <c r="BI45" s="968"/>
      <c r="BJ45" s="969"/>
      <c r="BK45" s="970"/>
      <c r="BL45" s="970"/>
      <c r="BM45" s="970"/>
      <c r="BN45" s="971"/>
    </row>
    <row r="46" spans="2:66" ht="20.25" customHeight="1">
      <c r="B46" s="979"/>
      <c r="C46" s="1037"/>
      <c r="D46" s="1040"/>
      <c r="E46" s="915"/>
      <c r="F46" s="1039"/>
      <c r="G46" s="982"/>
      <c r="H46" s="983"/>
      <c r="I46" s="160"/>
      <c r="J46" s="161" t="str">
        <f>G45</f>
        <v>介護職員</v>
      </c>
      <c r="K46" s="160"/>
      <c r="L46" s="161" t="str">
        <f>M45</f>
        <v>A</v>
      </c>
      <c r="M46" s="986"/>
      <c r="N46" s="987"/>
      <c r="O46" s="990"/>
      <c r="P46" s="991"/>
      <c r="Q46" s="991"/>
      <c r="R46" s="983"/>
      <c r="S46" s="962"/>
      <c r="T46" s="963"/>
      <c r="U46" s="963"/>
      <c r="V46" s="963"/>
      <c r="W46" s="964"/>
      <c r="X46" s="184" t="s">
        <v>254</v>
      </c>
      <c r="Y46" s="120"/>
      <c r="Z46" s="185"/>
      <c r="AA46" s="170">
        <f>IF(AA45="","",VLOOKUP(AA45,'【記載例】シフト記号表（勤務時間帯）'!$C$6:$L$47,10,FALSE))</f>
        <v>8</v>
      </c>
      <c r="AB46" s="171">
        <f>IF(AB45="","",VLOOKUP(AB45,'【記載例】シフト記号表（勤務時間帯）'!$C$6:$L$47,10,FALSE))</f>
        <v>8</v>
      </c>
      <c r="AC46" s="171" t="str">
        <f>IF(AC45="","",VLOOKUP(AC45,'【記載例】シフト記号表（勤務時間帯）'!$C$6:$L$47,10,FALSE))</f>
        <v/>
      </c>
      <c r="AD46" s="171" t="str">
        <f>IF(AD45="","",VLOOKUP(AD45,'【記載例】シフト記号表（勤務時間帯）'!$C$6:$L$47,10,FALSE))</f>
        <v/>
      </c>
      <c r="AE46" s="171">
        <f>IF(AE45="","",VLOOKUP(AE45,'【記載例】シフト記号表（勤務時間帯）'!$C$6:$L$47,10,FALSE))</f>
        <v>8</v>
      </c>
      <c r="AF46" s="171">
        <f>IF(AF45="","",VLOOKUP(AF45,'【記載例】シフト記号表（勤務時間帯）'!$C$6:$L$47,10,FALSE))</f>
        <v>8</v>
      </c>
      <c r="AG46" s="172">
        <f>IF(AG45="","",VLOOKUP(AG45,'【記載例】シフト記号表（勤務時間帯）'!$C$6:$L$47,10,FALSE))</f>
        <v>7.9999999999999982</v>
      </c>
      <c r="AH46" s="170">
        <f>IF(AH45="","",VLOOKUP(AH45,'【記載例】シフト記号表（勤務時間帯）'!$C$6:$L$47,10,FALSE))</f>
        <v>7.9999999999999982</v>
      </c>
      <c r="AI46" s="171" t="str">
        <f>IF(AI45="","",VLOOKUP(AI45,'【記載例】シフト記号表（勤務時間帯）'!$C$6:$L$47,10,FALSE))</f>
        <v/>
      </c>
      <c r="AJ46" s="171">
        <f>IF(AJ45="","",VLOOKUP(AJ45,'【記載例】シフト記号表（勤務時間帯）'!$C$6:$L$47,10,FALSE))</f>
        <v>8</v>
      </c>
      <c r="AK46" s="171">
        <f>IF(AK45="","",VLOOKUP(AK45,'【記載例】シフト記号表（勤務時間帯）'!$C$6:$L$47,10,FALSE))</f>
        <v>8</v>
      </c>
      <c r="AL46" s="171" t="str">
        <f>IF(AL45="","",VLOOKUP(AL45,'【記載例】シフト記号表（勤務時間帯）'!$C$6:$L$47,10,FALSE))</f>
        <v/>
      </c>
      <c r="AM46" s="171">
        <f>IF(AM45="","",VLOOKUP(AM45,'【記載例】シフト記号表（勤務時間帯）'!$C$6:$L$47,10,FALSE))</f>
        <v>8</v>
      </c>
      <c r="AN46" s="172">
        <f>IF(AN45="","",VLOOKUP(AN45,'【記載例】シフト記号表（勤務時間帯）'!$C$6:$L$47,10,FALSE))</f>
        <v>8</v>
      </c>
      <c r="AO46" s="170">
        <f>IF(AO45="","",VLOOKUP(AO45,'【記載例】シフト記号表（勤務時間帯）'!$C$6:$L$47,10,FALSE))</f>
        <v>7.9999999999999982</v>
      </c>
      <c r="AP46" s="171">
        <f>IF(AP45="","",VLOOKUP(AP45,'【記載例】シフト記号表（勤務時間帯）'!$C$6:$L$47,10,FALSE))</f>
        <v>7.9999999999999982</v>
      </c>
      <c r="AQ46" s="171" t="str">
        <f>IF(AQ45="","",VLOOKUP(AQ45,'【記載例】シフト記号表（勤務時間帯）'!$C$6:$L$47,10,FALSE))</f>
        <v/>
      </c>
      <c r="AR46" s="171">
        <f>IF(AR45="","",VLOOKUP(AR45,'【記載例】シフト記号表（勤務時間帯）'!$C$6:$L$47,10,FALSE))</f>
        <v>8</v>
      </c>
      <c r="AS46" s="171" t="str">
        <f>IF(AS45="","",VLOOKUP(AS45,'【記載例】シフト記号表（勤務時間帯）'!$C$6:$L$47,10,FALSE))</f>
        <v/>
      </c>
      <c r="AT46" s="171" t="str">
        <f>IF(AT45="","",VLOOKUP(AT45,'【記載例】シフト記号表（勤務時間帯）'!$C$6:$L$47,10,FALSE))</f>
        <v/>
      </c>
      <c r="AU46" s="172">
        <f>IF(AU45="","",VLOOKUP(AU45,'【記載例】シフト記号表（勤務時間帯）'!$C$6:$L$47,10,FALSE))</f>
        <v>8</v>
      </c>
      <c r="AV46" s="170">
        <f>IF(AV45="","",VLOOKUP(AV45,'【記載例】シフト記号表（勤務時間帯）'!$C$6:$L$47,10,FALSE))</f>
        <v>8</v>
      </c>
      <c r="AW46" s="171">
        <f>IF(AW45="","",VLOOKUP(AW45,'【記載例】シフト記号表（勤務時間帯）'!$C$6:$L$47,10,FALSE))</f>
        <v>7.9999999999999982</v>
      </c>
      <c r="AX46" s="171">
        <f>IF(AX45="","",VLOOKUP(AX45,'【記載例】シフト記号表（勤務時間帯）'!$C$6:$L$47,10,FALSE))</f>
        <v>7.9999999999999982</v>
      </c>
      <c r="AY46" s="171" t="str">
        <f>IF(AY45="","",VLOOKUP(AY45,'【記載例】シフト記号表（勤務時間帯）'!$C$6:$L$47,10,FALSE))</f>
        <v/>
      </c>
      <c r="AZ46" s="171">
        <f>IF(AZ45="","",VLOOKUP(AZ45,'【記載例】シフト記号表（勤務時間帯）'!$C$6:$L$47,10,FALSE))</f>
        <v>7.9999999999999982</v>
      </c>
      <c r="BA46" s="171">
        <f>IF(BA45="","",VLOOKUP(BA45,'【記載例】シフト記号表（勤務時間帯）'!$C$6:$L$47,10,FALSE))</f>
        <v>8</v>
      </c>
      <c r="BB46" s="172">
        <f>IF(BB45="","",VLOOKUP(BB45,'【記載例】シフト記号表（勤務時間帯）'!$C$6:$L$47,10,FALSE))</f>
        <v>8</v>
      </c>
      <c r="BC46" s="170" t="str">
        <f>IF(BC45="","",VLOOKUP(BC45,'【記載例】シフト記号表（勤務時間帯）'!$C$6:$L$47,10,FALSE))</f>
        <v/>
      </c>
      <c r="BD46" s="171" t="str">
        <f>IF(BD45="","",VLOOKUP(BD45,'【記載例】シフト記号表（勤務時間帯）'!$C$6:$L$47,10,FALSE))</f>
        <v/>
      </c>
      <c r="BE46" s="171" t="str">
        <f>IF(BE45="","",VLOOKUP(BE45,'【記載例】シフト記号表（勤務時間帯）'!$C$6:$L$47,10,FALSE))</f>
        <v/>
      </c>
      <c r="BF46" s="975">
        <f>IF($BI$3="４週",SUM(AA46:BB46),IF($BI$3="暦月",SUM(AA46:BE46),""))</f>
        <v>160</v>
      </c>
      <c r="BG46" s="976"/>
      <c r="BH46" s="977">
        <f>IF($BI$3="４週",BF46/4,IF($BI$3="暦月",(BF46/($BI$8/7)),""))</f>
        <v>40</v>
      </c>
      <c r="BI46" s="976"/>
      <c r="BJ46" s="972"/>
      <c r="BK46" s="973"/>
      <c r="BL46" s="973"/>
      <c r="BM46" s="973"/>
      <c r="BN46" s="974"/>
    </row>
    <row r="47" spans="2:66" ht="20.25" customHeight="1">
      <c r="B47" s="978">
        <f>B45+1</f>
        <v>16</v>
      </c>
      <c r="C47" s="1036"/>
      <c r="D47" s="1038" t="s">
        <v>161</v>
      </c>
      <c r="E47" s="915"/>
      <c r="F47" s="1039"/>
      <c r="G47" s="980" t="s">
        <v>104</v>
      </c>
      <c r="H47" s="981"/>
      <c r="I47" s="160"/>
      <c r="J47" s="161"/>
      <c r="K47" s="160"/>
      <c r="L47" s="161"/>
      <c r="M47" s="984" t="s">
        <v>89</v>
      </c>
      <c r="N47" s="985"/>
      <c r="O47" s="988" t="s">
        <v>90</v>
      </c>
      <c r="P47" s="989"/>
      <c r="Q47" s="989"/>
      <c r="R47" s="981"/>
      <c r="S47" s="962" t="s">
        <v>179</v>
      </c>
      <c r="T47" s="963"/>
      <c r="U47" s="963"/>
      <c r="V47" s="963"/>
      <c r="W47" s="964"/>
      <c r="X47" s="183"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965"/>
      <c r="BG47" s="966"/>
      <c r="BH47" s="967"/>
      <c r="BI47" s="968"/>
      <c r="BJ47" s="969"/>
      <c r="BK47" s="970"/>
      <c r="BL47" s="970"/>
      <c r="BM47" s="970"/>
      <c r="BN47" s="971"/>
    </row>
    <row r="48" spans="2:66" ht="20.25" customHeight="1">
      <c r="B48" s="979"/>
      <c r="C48" s="1037"/>
      <c r="D48" s="1040"/>
      <c r="E48" s="915"/>
      <c r="F48" s="1039"/>
      <c r="G48" s="982"/>
      <c r="H48" s="983"/>
      <c r="I48" s="160"/>
      <c r="J48" s="161" t="str">
        <f>G47</f>
        <v>介護職員</v>
      </c>
      <c r="K48" s="160"/>
      <c r="L48" s="161" t="str">
        <f>M47</f>
        <v>A</v>
      </c>
      <c r="M48" s="986"/>
      <c r="N48" s="987"/>
      <c r="O48" s="990"/>
      <c r="P48" s="991"/>
      <c r="Q48" s="991"/>
      <c r="R48" s="983"/>
      <c r="S48" s="962"/>
      <c r="T48" s="963"/>
      <c r="U48" s="963"/>
      <c r="V48" s="963"/>
      <c r="W48" s="964"/>
      <c r="X48" s="184" t="s">
        <v>254</v>
      </c>
      <c r="Y48" s="120"/>
      <c r="Z48" s="185"/>
      <c r="AA48" s="170" t="str">
        <f>IF(AA47="","",VLOOKUP(AA47,'【記載例】シフト記号表（勤務時間帯）'!$C$6:$L$47,10,FALSE))</f>
        <v/>
      </c>
      <c r="AB48" s="171">
        <f>IF(AB47="","",VLOOKUP(AB47,'【記載例】シフト記号表（勤務時間帯）'!$C$6:$L$47,10,FALSE))</f>
        <v>7.9999999999999982</v>
      </c>
      <c r="AC48" s="171">
        <f>IF(AC47="","",VLOOKUP(AC47,'【記載例】シフト記号表（勤務時間帯）'!$C$6:$L$47,10,FALSE))</f>
        <v>8</v>
      </c>
      <c r="AD48" s="171">
        <f>IF(AD47="","",VLOOKUP(AD47,'【記載例】シフト記号表（勤務時間帯）'!$C$6:$L$47,10,FALSE))</f>
        <v>8</v>
      </c>
      <c r="AE48" s="171" t="str">
        <f>IF(AE47="","",VLOOKUP(AE47,'【記載例】シフト記号表（勤務時間帯）'!$C$6:$L$47,10,FALSE))</f>
        <v/>
      </c>
      <c r="AF48" s="171">
        <f>IF(AF47="","",VLOOKUP(AF47,'【記載例】シフト記号表（勤務時間帯）'!$C$6:$L$47,10,FALSE))</f>
        <v>8</v>
      </c>
      <c r="AG48" s="172">
        <f>IF(AG47="","",VLOOKUP(AG47,'【記載例】シフト記号表（勤務時間帯）'!$C$6:$L$47,10,FALSE))</f>
        <v>8</v>
      </c>
      <c r="AH48" s="170">
        <f>IF(AH47="","",VLOOKUP(AH47,'【記載例】シフト記号表（勤務時間帯）'!$C$6:$L$47,10,FALSE))</f>
        <v>8</v>
      </c>
      <c r="AI48" s="171" t="str">
        <f>IF(AI47="","",VLOOKUP(AI47,'【記載例】シフト記号表（勤務時間帯）'!$C$6:$L$47,10,FALSE))</f>
        <v/>
      </c>
      <c r="AJ48" s="171">
        <f>IF(AJ47="","",VLOOKUP(AJ47,'【記載例】シフト記号表（勤務時間帯）'!$C$6:$L$47,10,FALSE))</f>
        <v>8</v>
      </c>
      <c r="AK48" s="171">
        <f>IF(AK47="","",VLOOKUP(AK47,'【記載例】シフト記号表（勤務時間帯）'!$C$6:$L$47,10,FALSE))</f>
        <v>8</v>
      </c>
      <c r="AL48" s="171" t="str">
        <f>IF(AL47="","",VLOOKUP(AL47,'【記載例】シフト記号表（勤務時間帯）'!$C$6:$L$47,10,FALSE))</f>
        <v/>
      </c>
      <c r="AM48" s="171" t="str">
        <f>IF(AM47="","",VLOOKUP(AM47,'【記載例】シフト記号表（勤務時間帯）'!$C$6:$L$47,10,FALSE))</f>
        <v/>
      </c>
      <c r="AN48" s="172">
        <f>IF(AN47="","",VLOOKUP(AN47,'【記載例】シフト記号表（勤務時間帯）'!$C$6:$L$47,10,FALSE))</f>
        <v>8</v>
      </c>
      <c r="AO48" s="170">
        <f>IF(AO47="","",VLOOKUP(AO47,'【記載例】シフト記号表（勤務時間帯）'!$C$6:$L$47,10,FALSE))</f>
        <v>8</v>
      </c>
      <c r="AP48" s="171">
        <f>IF(AP47="","",VLOOKUP(AP47,'【記載例】シフト記号表（勤務時間帯）'!$C$6:$L$47,10,FALSE))</f>
        <v>8</v>
      </c>
      <c r="AQ48" s="171">
        <f>IF(AQ47="","",VLOOKUP(AQ47,'【記載例】シフト記号表（勤務時間帯）'!$C$6:$L$47,10,FALSE))</f>
        <v>8</v>
      </c>
      <c r="AR48" s="171">
        <f>IF(AR47="","",VLOOKUP(AR47,'【記載例】シフト記号表（勤務時間帯）'!$C$6:$L$47,10,FALSE))</f>
        <v>8</v>
      </c>
      <c r="AS48" s="171">
        <f>IF(AS47="","",VLOOKUP(AS47,'【記載例】シフト記号表（勤務時間帯）'!$C$6:$L$47,10,FALSE))</f>
        <v>7.9999999999999982</v>
      </c>
      <c r="AT48" s="171">
        <f>IF(AT47="","",VLOOKUP(AT47,'【記載例】シフト記号表（勤務時間帯）'!$C$6:$L$47,10,FALSE))</f>
        <v>7.9999999999999982</v>
      </c>
      <c r="AU48" s="172" t="str">
        <f>IF(AU47="","",VLOOKUP(AU47,'【記載例】シフト記号表（勤務時間帯）'!$C$6:$L$47,10,FALSE))</f>
        <v/>
      </c>
      <c r="AV48" s="170">
        <f>IF(AV47="","",VLOOKUP(AV47,'【記載例】シフト記号表（勤務時間帯）'!$C$6:$L$47,10,FALSE))</f>
        <v>8</v>
      </c>
      <c r="AW48" s="171">
        <f>IF(AW47="","",VLOOKUP(AW47,'【記載例】シフト記号表（勤務時間帯）'!$C$6:$L$47,10,FALSE))</f>
        <v>8</v>
      </c>
      <c r="AX48" s="171">
        <f>IF(AX47="","",VLOOKUP(AX47,'【記載例】シフト記号表（勤務時間帯）'!$C$6:$L$47,10,FALSE))</f>
        <v>7.9999999999999982</v>
      </c>
      <c r="AY48" s="171">
        <f>IF(AY47="","",VLOOKUP(AY47,'【記載例】シフト記号表（勤務時間帯）'!$C$6:$L$47,10,FALSE))</f>
        <v>8</v>
      </c>
      <c r="AZ48" s="171" t="str">
        <f>IF(AZ47="","",VLOOKUP(AZ47,'【記載例】シフト記号表（勤務時間帯）'!$C$6:$L$47,10,FALSE))</f>
        <v/>
      </c>
      <c r="BA48" s="171" t="str">
        <f>IF(BA47="","",VLOOKUP(BA47,'【記載例】シフト記号表（勤務時間帯）'!$C$6:$L$47,10,FALSE))</f>
        <v/>
      </c>
      <c r="BB48" s="172">
        <f>IF(BB47="","",VLOOKUP(BB47,'【記載例】シフト記号表（勤務時間帯）'!$C$6:$L$47,10,FALSE))</f>
        <v>7.9999999999999982</v>
      </c>
      <c r="BC48" s="170" t="str">
        <f>IF(BC47="","",VLOOKUP(BC47,'【記載例】シフト記号表（勤務時間帯）'!$C$6:$L$47,10,FALSE))</f>
        <v/>
      </c>
      <c r="BD48" s="171" t="str">
        <f>IF(BD47="","",VLOOKUP(BD47,'【記載例】シフト記号表（勤務時間帯）'!$C$6:$L$47,10,FALSE))</f>
        <v/>
      </c>
      <c r="BE48" s="171" t="str">
        <f>IF(BE47="","",VLOOKUP(BE47,'【記載例】シフト記号表（勤務時間帯）'!$C$6:$L$47,10,FALSE))</f>
        <v/>
      </c>
      <c r="BF48" s="975">
        <f>IF($BI$3="４週",SUM(AA48:BB48),IF($BI$3="暦月",SUM(AA48:BE48),""))</f>
        <v>160</v>
      </c>
      <c r="BG48" s="976"/>
      <c r="BH48" s="977">
        <f>IF($BI$3="４週",BF48/4,IF($BI$3="暦月",(BF48/($BI$8/7)),""))</f>
        <v>40</v>
      </c>
      <c r="BI48" s="976"/>
      <c r="BJ48" s="972"/>
      <c r="BK48" s="973"/>
      <c r="BL48" s="973"/>
      <c r="BM48" s="973"/>
      <c r="BN48" s="974"/>
    </row>
    <row r="49" spans="2:66" ht="20.25" customHeight="1">
      <c r="B49" s="978">
        <f>B47+1</f>
        <v>17</v>
      </c>
      <c r="C49" s="1036"/>
      <c r="D49" s="1038" t="s">
        <v>161</v>
      </c>
      <c r="E49" s="915"/>
      <c r="F49" s="1039"/>
      <c r="G49" s="980" t="s">
        <v>104</v>
      </c>
      <c r="H49" s="981"/>
      <c r="I49" s="160"/>
      <c r="J49" s="161"/>
      <c r="K49" s="160"/>
      <c r="L49" s="161"/>
      <c r="M49" s="984" t="s">
        <v>89</v>
      </c>
      <c r="N49" s="985"/>
      <c r="O49" s="988" t="s">
        <v>90</v>
      </c>
      <c r="P49" s="989"/>
      <c r="Q49" s="989"/>
      <c r="R49" s="981"/>
      <c r="S49" s="962" t="s">
        <v>180</v>
      </c>
      <c r="T49" s="963"/>
      <c r="U49" s="963"/>
      <c r="V49" s="963"/>
      <c r="W49" s="964"/>
      <c r="X49" s="183"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965"/>
      <c r="BG49" s="966"/>
      <c r="BH49" s="967"/>
      <c r="BI49" s="968"/>
      <c r="BJ49" s="969"/>
      <c r="BK49" s="970"/>
      <c r="BL49" s="970"/>
      <c r="BM49" s="970"/>
      <c r="BN49" s="971"/>
    </row>
    <row r="50" spans="2:66" ht="20.25" customHeight="1">
      <c r="B50" s="979"/>
      <c r="C50" s="1037"/>
      <c r="D50" s="1040"/>
      <c r="E50" s="915"/>
      <c r="F50" s="1039"/>
      <c r="G50" s="982"/>
      <c r="H50" s="983"/>
      <c r="I50" s="160"/>
      <c r="J50" s="161" t="str">
        <f>G49</f>
        <v>介護職員</v>
      </c>
      <c r="K50" s="160"/>
      <c r="L50" s="161" t="str">
        <f>M49</f>
        <v>A</v>
      </c>
      <c r="M50" s="986"/>
      <c r="N50" s="987"/>
      <c r="O50" s="990"/>
      <c r="P50" s="991"/>
      <c r="Q50" s="991"/>
      <c r="R50" s="983"/>
      <c r="S50" s="962"/>
      <c r="T50" s="963"/>
      <c r="U50" s="963"/>
      <c r="V50" s="963"/>
      <c r="W50" s="964"/>
      <c r="X50" s="184" t="s">
        <v>254</v>
      </c>
      <c r="Y50" s="120"/>
      <c r="Z50" s="185"/>
      <c r="AA50" s="170">
        <f>IF(AA49="","",VLOOKUP(AA49,'【記載例】シフト記号表（勤務時間帯）'!$C$6:$L$47,10,FALSE))</f>
        <v>7.9999999999999982</v>
      </c>
      <c r="AB50" s="171" t="str">
        <f>IF(AB49="","",VLOOKUP(AB49,'【記載例】シフト記号表（勤務時間帯）'!$C$6:$L$47,10,FALSE))</f>
        <v/>
      </c>
      <c r="AC50" s="171">
        <f>IF(AC49="","",VLOOKUP(AC49,'【記載例】シフト記号表（勤務時間帯）'!$C$6:$L$47,10,FALSE))</f>
        <v>7.9999999999999982</v>
      </c>
      <c r="AD50" s="171" t="str">
        <f>IF(AD49="","",VLOOKUP(AD49,'【記載例】シフト記号表（勤務時間帯）'!$C$6:$L$47,10,FALSE))</f>
        <v/>
      </c>
      <c r="AE50" s="171">
        <f>IF(AE49="","",VLOOKUP(AE49,'【記載例】シフト記号表（勤務時間帯）'!$C$6:$L$47,10,FALSE))</f>
        <v>8</v>
      </c>
      <c r="AF50" s="171" t="str">
        <f>IF(AF49="","",VLOOKUP(AF49,'【記載例】シフト記号表（勤務時間帯）'!$C$6:$L$47,10,FALSE))</f>
        <v/>
      </c>
      <c r="AG50" s="172">
        <f>IF(AG49="","",VLOOKUP(AG49,'【記載例】シフト記号表（勤務時間帯）'!$C$6:$L$47,10,FALSE))</f>
        <v>8</v>
      </c>
      <c r="AH50" s="170">
        <f>IF(AH49="","",VLOOKUP(AH49,'【記載例】シフト記号表（勤務時間帯）'!$C$6:$L$47,10,FALSE))</f>
        <v>8</v>
      </c>
      <c r="AI50" s="171">
        <f>IF(AI49="","",VLOOKUP(AI49,'【記載例】シフト記号表（勤務時間帯）'!$C$6:$L$47,10,FALSE))</f>
        <v>8</v>
      </c>
      <c r="AJ50" s="171">
        <f>IF(AJ49="","",VLOOKUP(AJ49,'【記載例】シフト記号表（勤務時間帯）'!$C$6:$L$47,10,FALSE))</f>
        <v>8</v>
      </c>
      <c r="AK50" s="171">
        <f>IF(AK49="","",VLOOKUP(AK49,'【記載例】シフト記号表（勤務時間帯）'!$C$6:$L$47,10,FALSE))</f>
        <v>7.9999999999999982</v>
      </c>
      <c r="AL50" s="171">
        <f>IF(AL49="","",VLOOKUP(AL49,'【記載例】シフト記号表（勤務時間帯）'!$C$6:$L$47,10,FALSE))</f>
        <v>7.9999999999999982</v>
      </c>
      <c r="AM50" s="171" t="str">
        <f>IF(AM49="","",VLOOKUP(AM49,'【記載例】シフト記号表（勤務時間帯）'!$C$6:$L$47,10,FALSE))</f>
        <v/>
      </c>
      <c r="AN50" s="172">
        <f>IF(AN49="","",VLOOKUP(AN49,'【記載例】シフト記号表（勤務時間帯）'!$C$6:$L$47,10,FALSE))</f>
        <v>8</v>
      </c>
      <c r="AO50" s="170">
        <f>IF(AO49="","",VLOOKUP(AO49,'【記載例】シフト記号表（勤務時間帯）'!$C$6:$L$47,10,FALSE))</f>
        <v>8</v>
      </c>
      <c r="AP50" s="171">
        <f>IF(AP49="","",VLOOKUP(AP49,'【記載例】シフト記号表（勤務時間帯）'!$C$6:$L$47,10,FALSE))</f>
        <v>8</v>
      </c>
      <c r="AQ50" s="171">
        <f>IF(AQ49="","",VLOOKUP(AQ49,'【記載例】シフト記号表（勤務時間帯）'!$C$6:$L$47,10,FALSE))</f>
        <v>7.9999999999999982</v>
      </c>
      <c r="AR50" s="171" t="str">
        <f>IF(AR49="","",VLOOKUP(AR49,'【記載例】シフト記号表（勤務時間帯）'!$C$6:$L$47,10,FALSE))</f>
        <v/>
      </c>
      <c r="AS50" s="171">
        <f>IF(AS49="","",VLOOKUP(AS49,'【記載例】シフト記号表（勤務時間帯）'!$C$6:$L$47,10,FALSE))</f>
        <v>8</v>
      </c>
      <c r="AT50" s="171">
        <f>IF(AT49="","",VLOOKUP(AT49,'【記載例】シフト記号表（勤務時間帯）'!$C$6:$L$47,10,FALSE))</f>
        <v>8</v>
      </c>
      <c r="AU50" s="172" t="str">
        <f>IF(AU49="","",VLOOKUP(AU49,'【記載例】シフト記号表（勤務時間帯）'!$C$6:$L$47,10,FALSE))</f>
        <v/>
      </c>
      <c r="AV50" s="170" t="str">
        <f>IF(AV49="","",VLOOKUP(AV49,'【記載例】シフト記号表（勤務時間帯）'!$C$6:$L$47,10,FALSE))</f>
        <v/>
      </c>
      <c r="AW50" s="171">
        <f>IF(AW49="","",VLOOKUP(AW49,'【記載例】シフト記号表（勤務時間帯）'!$C$6:$L$47,10,FALSE))</f>
        <v>8</v>
      </c>
      <c r="AX50" s="171">
        <f>IF(AX49="","",VLOOKUP(AX49,'【記載例】シフト記号表（勤務時間帯）'!$C$6:$L$47,10,FALSE))</f>
        <v>8</v>
      </c>
      <c r="AY50" s="171">
        <f>IF(AY49="","",VLOOKUP(AY49,'【記載例】シフト記号表（勤務時間帯）'!$C$6:$L$47,10,FALSE))</f>
        <v>7.9999999999999982</v>
      </c>
      <c r="AZ50" s="171">
        <f>IF(AZ49="","",VLOOKUP(AZ49,'【記載例】シフト記号表（勤務時間帯）'!$C$6:$L$47,10,FALSE))</f>
        <v>8</v>
      </c>
      <c r="BA50" s="171">
        <f>IF(BA49="","",VLOOKUP(BA49,'【記載例】シフト記号表（勤務時間帯）'!$C$6:$L$47,10,FALSE))</f>
        <v>8</v>
      </c>
      <c r="BB50" s="172" t="str">
        <f>IF(BB49="","",VLOOKUP(BB49,'【記載例】シフト記号表（勤務時間帯）'!$C$6:$L$47,10,FALSE))</f>
        <v/>
      </c>
      <c r="BC50" s="170" t="str">
        <f>IF(BC49="","",VLOOKUP(BC49,'【記載例】シフト記号表（勤務時間帯）'!$C$6:$L$47,10,FALSE))</f>
        <v/>
      </c>
      <c r="BD50" s="171" t="str">
        <f>IF(BD49="","",VLOOKUP(BD49,'【記載例】シフト記号表（勤務時間帯）'!$C$6:$L$47,10,FALSE))</f>
        <v/>
      </c>
      <c r="BE50" s="171" t="str">
        <f>IF(BE49="","",VLOOKUP(BE49,'【記載例】シフト記号表（勤務時間帯）'!$C$6:$L$47,10,FALSE))</f>
        <v/>
      </c>
      <c r="BF50" s="975">
        <f>IF($BI$3="４週",SUM(AA50:BB50),IF($BI$3="暦月",SUM(AA50:BE50),""))</f>
        <v>160</v>
      </c>
      <c r="BG50" s="976"/>
      <c r="BH50" s="977">
        <f>IF($BI$3="４週",BF50/4,IF($BI$3="暦月",(BF50/($BI$8/7)),""))</f>
        <v>40</v>
      </c>
      <c r="BI50" s="976"/>
      <c r="BJ50" s="972"/>
      <c r="BK50" s="973"/>
      <c r="BL50" s="973"/>
      <c r="BM50" s="973"/>
      <c r="BN50" s="974"/>
    </row>
    <row r="51" spans="2:66" ht="20.25" customHeight="1">
      <c r="B51" s="978">
        <f>B49+1</f>
        <v>18</v>
      </c>
      <c r="C51" s="1036"/>
      <c r="D51" s="1038" t="s">
        <v>166</v>
      </c>
      <c r="E51" s="915"/>
      <c r="F51" s="1039"/>
      <c r="G51" s="980" t="s">
        <v>104</v>
      </c>
      <c r="H51" s="981"/>
      <c r="I51" s="160"/>
      <c r="J51" s="161"/>
      <c r="K51" s="160"/>
      <c r="L51" s="161"/>
      <c r="M51" s="984" t="s">
        <v>89</v>
      </c>
      <c r="N51" s="985"/>
      <c r="O51" s="988" t="s">
        <v>90</v>
      </c>
      <c r="P51" s="989"/>
      <c r="Q51" s="989"/>
      <c r="R51" s="981"/>
      <c r="S51" s="962" t="s">
        <v>181</v>
      </c>
      <c r="T51" s="963"/>
      <c r="U51" s="963"/>
      <c r="V51" s="963"/>
      <c r="W51" s="964"/>
      <c r="X51" s="183"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965"/>
      <c r="BG51" s="966"/>
      <c r="BH51" s="967"/>
      <c r="BI51" s="968"/>
      <c r="BJ51" s="969"/>
      <c r="BK51" s="970"/>
      <c r="BL51" s="970"/>
      <c r="BM51" s="970"/>
      <c r="BN51" s="971"/>
    </row>
    <row r="52" spans="2:66" ht="20.25" customHeight="1">
      <c r="B52" s="979"/>
      <c r="C52" s="1037"/>
      <c r="D52" s="1040"/>
      <c r="E52" s="915"/>
      <c r="F52" s="1039"/>
      <c r="G52" s="982"/>
      <c r="H52" s="983"/>
      <c r="I52" s="160"/>
      <c r="J52" s="161" t="str">
        <f>G51</f>
        <v>介護職員</v>
      </c>
      <c r="K52" s="160"/>
      <c r="L52" s="161" t="str">
        <f>M51</f>
        <v>A</v>
      </c>
      <c r="M52" s="986"/>
      <c r="N52" s="987"/>
      <c r="O52" s="990"/>
      <c r="P52" s="991"/>
      <c r="Q52" s="991"/>
      <c r="R52" s="983"/>
      <c r="S52" s="962"/>
      <c r="T52" s="963"/>
      <c r="U52" s="963"/>
      <c r="V52" s="963"/>
      <c r="W52" s="964"/>
      <c r="X52" s="184" t="s">
        <v>254</v>
      </c>
      <c r="Y52" s="120"/>
      <c r="Z52" s="185"/>
      <c r="AA52" s="170">
        <f>IF(AA51="","",VLOOKUP(AA51,'【記載例】シフト記号表（勤務時間帯）'!$C$6:$L$47,10,FALSE))</f>
        <v>8</v>
      </c>
      <c r="AB52" s="171" t="str">
        <f>IF(AB51="","",VLOOKUP(AB51,'【記載例】シフト記号表（勤務時間帯）'!$C$6:$L$47,10,FALSE))</f>
        <v/>
      </c>
      <c r="AC52" s="171">
        <f>IF(AC51="","",VLOOKUP(AC51,'【記載例】シフト記号表（勤務時間帯）'!$C$6:$L$47,10,FALSE))</f>
        <v>8</v>
      </c>
      <c r="AD52" s="171">
        <f>IF(AD51="","",VLOOKUP(AD51,'【記載例】シフト記号表（勤務時間帯）'!$C$6:$L$47,10,FALSE))</f>
        <v>7.9999999999999982</v>
      </c>
      <c r="AE52" s="171">
        <f>IF(AE51="","",VLOOKUP(AE51,'【記載例】シフト記号表（勤務時間帯）'!$C$6:$L$47,10,FALSE))</f>
        <v>7.9999999999999982</v>
      </c>
      <c r="AF52" s="171">
        <f>IF(AF51="","",VLOOKUP(AF51,'【記載例】シフト記号表（勤務時間帯）'!$C$6:$L$47,10,FALSE))</f>
        <v>7.9999999999999982</v>
      </c>
      <c r="AG52" s="172" t="str">
        <f>IF(AG51="","",VLOOKUP(AG51,'【記載例】シフト記号表（勤務時間帯）'!$C$6:$L$47,10,FALSE))</f>
        <v/>
      </c>
      <c r="AH52" s="170">
        <f>IF(AH51="","",VLOOKUP(AH51,'【記載例】シフト記号表（勤務時間帯）'!$C$6:$L$47,10,FALSE))</f>
        <v>8</v>
      </c>
      <c r="AI52" s="171">
        <f>IF(AI51="","",VLOOKUP(AI51,'【記載例】シフト記号表（勤務時間帯）'!$C$6:$L$47,10,FALSE))</f>
        <v>8</v>
      </c>
      <c r="AJ52" s="171">
        <f>IF(AJ51="","",VLOOKUP(AJ51,'【記載例】シフト記号表（勤務時間帯）'!$C$6:$L$47,10,FALSE))</f>
        <v>7.9999999999999982</v>
      </c>
      <c r="AK52" s="171" t="str">
        <f>IF(AK51="","",VLOOKUP(AK51,'【記載例】シフト記号表（勤務時間帯）'!$C$6:$L$47,10,FALSE))</f>
        <v/>
      </c>
      <c r="AL52" s="171">
        <f>IF(AL51="","",VLOOKUP(AL51,'【記載例】シフト記号表（勤務時間帯）'!$C$6:$L$47,10,FALSE))</f>
        <v>8</v>
      </c>
      <c r="AM52" s="171">
        <f>IF(AM51="","",VLOOKUP(AM51,'【記載例】シフト記号表（勤務時間帯）'!$C$6:$L$47,10,FALSE))</f>
        <v>8</v>
      </c>
      <c r="AN52" s="172" t="str">
        <f>IF(AN51="","",VLOOKUP(AN51,'【記載例】シフト記号表（勤務時間帯）'!$C$6:$L$47,10,FALSE))</f>
        <v/>
      </c>
      <c r="AO52" s="170" t="str">
        <f>IF(AO51="","",VLOOKUP(AO51,'【記載例】シフト記号表（勤務時間帯）'!$C$6:$L$47,10,FALSE))</f>
        <v/>
      </c>
      <c r="AP52" s="171">
        <f>IF(AP51="","",VLOOKUP(AP51,'【記載例】シフト記号表（勤務時間帯）'!$C$6:$L$47,10,FALSE))</f>
        <v>8</v>
      </c>
      <c r="AQ52" s="171">
        <f>IF(AQ51="","",VLOOKUP(AQ51,'【記載例】シフト記号表（勤務時間帯）'!$C$6:$L$47,10,FALSE))</f>
        <v>8</v>
      </c>
      <c r="AR52" s="171">
        <f>IF(AR51="","",VLOOKUP(AR51,'【記載例】シフト記号表（勤務時間帯）'!$C$6:$L$47,10,FALSE))</f>
        <v>7.9999999999999982</v>
      </c>
      <c r="AS52" s="171" t="str">
        <f>IF(AS51="","",VLOOKUP(AS51,'【記載例】シフト記号表（勤務時間帯）'!$C$6:$L$47,10,FALSE))</f>
        <v/>
      </c>
      <c r="AT52" s="171">
        <f>IF(AT51="","",VLOOKUP(AT51,'【記載例】シフト記号表（勤務時間帯）'!$C$6:$L$47,10,FALSE))</f>
        <v>8</v>
      </c>
      <c r="AU52" s="172">
        <f>IF(AU51="","",VLOOKUP(AU51,'【記載例】シフト記号表（勤務時間帯）'!$C$6:$L$47,10,FALSE))</f>
        <v>8</v>
      </c>
      <c r="AV52" s="170">
        <f>IF(AV51="","",VLOOKUP(AV51,'【記載例】シフト記号表（勤務時間帯）'!$C$6:$L$47,10,FALSE))</f>
        <v>8</v>
      </c>
      <c r="AW52" s="171" t="str">
        <f>IF(AW51="","",VLOOKUP(AW51,'【記載例】シフト記号表（勤務時間帯）'!$C$6:$L$47,10,FALSE))</f>
        <v/>
      </c>
      <c r="AX52" s="171">
        <f>IF(AX51="","",VLOOKUP(AX51,'【記載例】シフト記号表（勤務時間帯）'!$C$6:$L$47,10,FALSE))</f>
        <v>8</v>
      </c>
      <c r="AY52" s="171">
        <f>IF(AY51="","",VLOOKUP(AY51,'【記載例】シフト記号表（勤務時間帯）'!$C$6:$L$47,10,FALSE))</f>
        <v>8</v>
      </c>
      <c r="AZ52" s="171">
        <f>IF(AZ51="","",VLOOKUP(AZ51,'【記載例】シフト記号表（勤務時間帯）'!$C$6:$L$47,10,FALSE))</f>
        <v>7.9999999999999982</v>
      </c>
      <c r="BA52" s="171" t="str">
        <f>IF(BA51="","",VLOOKUP(BA51,'【記載例】シフト記号表（勤務時間帯）'!$C$6:$L$47,10,FALSE))</f>
        <v/>
      </c>
      <c r="BB52" s="172">
        <f>IF(BB51="","",VLOOKUP(BB51,'【記載例】シフト記号表（勤務時間帯）'!$C$6:$L$47,10,FALSE))</f>
        <v>8</v>
      </c>
      <c r="BC52" s="170" t="str">
        <f>IF(BC51="","",VLOOKUP(BC51,'【記載例】シフト記号表（勤務時間帯）'!$C$6:$L$47,10,FALSE))</f>
        <v/>
      </c>
      <c r="BD52" s="171" t="str">
        <f>IF(BD51="","",VLOOKUP(BD51,'【記載例】シフト記号表（勤務時間帯）'!$C$6:$L$47,10,FALSE))</f>
        <v/>
      </c>
      <c r="BE52" s="171" t="str">
        <f>IF(BE51="","",VLOOKUP(BE51,'【記載例】シフト記号表（勤務時間帯）'!$C$6:$L$47,10,FALSE))</f>
        <v/>
      </c>
      <c r="BF52" s="975">
        <f>IF($BI$3="４週",SUM(AA52:BB52),IF($BI$3="暦月",SUM(AA52:BE52),""))</f>
        <v>160</v>
      </c>
      <c r="BG52" s="976"/>
      <c r="BH52" s="977">
        <f>IF($BI$3="４週",BF52/4,IF($BI$3="暦月",(BF52/($BI$8/7)),""))</f>
        <v>40</v>
      </c>
      <c r="BI52" s="976"/>
      <c r="BJ52" s="972"/>
      <c r="BK52" s="973"/>
      <c r="BL52" s="973"/>
      <c r="BM52" s="973"/>
      <c r="BN52" s="974"/>
    </row>
    <row r="53" spans="2:66" ht="20.25" customHeight="1">
      <c r="B53" s="978">
        <f>B51+1</f>
        <v>19</v>
      </c>
      <c r="C53" s="1036"/>
      <c r="D53" s="1038" t="s">
        <v>161</v>
      </c>
      <c r="E53" s="915"/>
      <c r="F53" s="1039"/>
      <c r="G53" s="980" t="s">
        <v>104</v>
      </c>
      <c r="H53" s="981"/>
      <c r="I53" s="162"/>
      <c r="J53" s="163"/>
      <c r="K53" s="162"/>
      <c r="L53" s="163"/>
      <c r="M53" s="984" t="s">
        <v>100</v>
      </c>
      <c r="N53" s="985"/>
      <c r="O53" s="988" t="s">
        <v>90</v>
      </c>
      <c r="P53" s="989"/>
      <c r="Q53" s="989"/>
      <c r="R53" s="981"/>
      <c r="S53" s="962" t="s">
        <v>182</v>
      </c>
      <c r="T53" s="963"/>
      <c r="U53" s="963"/>
      <c r="V53" s="963"/>
      <c r="W53" s="964"/>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965"/>
      <c r="BG53" s="966"/>
      <c r="BH53" s="967"/>
      <c r="BI53" s="968"/>
      <c r="BJ53" s="969"/>
      <c r="BK53" s="970"/>
      <c r="BL53" s="970"/>
      <c r="BM53" s="970"/>
      <c r="BN53" s="971"/>
    </row>
    <row r="54" spans="2:66" ht="20.25" customHeight="1">
      <c r="B54" s="979"/>
      <c r="C54" s="1037"/>
      <c r="D54" s="1040"/>
      <c r="E54" s="915"/>
      <c r="F54" s="1039"/>
      <c r="G54" s="982"/>
      <c r="H54" s="983"/>
      <c r="I54" s="160"/>
      <c r="J54" s="161" t="str">
        <f>G53</f>
        <v>介護職員</v>
      </c>
      <c r="K54" s="160"/>
      <c r="L54" s="161" t="str">
        <f>M53</f>
        <v>C</v>
      </c>
      <c r="M54" s="986"/>
      <c r="N54" s="987"/>
      <c r="O54" s="990"/>
      <c r="P54" s="991"/>
      <c r="Q54" s="991"/>
      <c r="R54" s="983"/>
      <c r="S54" s="962"/>
      <c r="T54" s="963"/>
      <c r="U54" s="963"/>
      <c r="V54" s="963"/>
      <c r="W54" s="964"/>
      <c r="X54" s="184" t="s">
        <v>254</v>
      </c>
      <c r="Y54" s="113"/>
      <c r="Z54" s="114"/>
      <c r="AA54" s="170">
        <f>IF(AA53="","",VLOOKUP(AA53,'【記載例】シフト記号表（勤務時間帯）'!$C$6:$L$47,10,FALSE))</f>
        <v>8</v>
      </c>
      <c r="AB54" s="171" t="str">
        <f>IF(AB53="","",VLOOKUP(AB53,'【記載例】シフト記号表（勤務時間帯）'!$C$6:$L$47,10,FALSE))</f>
        <v/>
      </c>
      <c r="AC54" s="171" t="str">
        <f>IF(AC53="","",VLOOKUP(AC53,'【記載例】シフト記号表（勤務時間帯）'!$C$6:$L$47,10,FALSE))</f>
        <v/>
      </c>
      <c r="AD54" s="171">
        <f>IF(AD53="","",VLOOKUP(AD53,'【記載例】シフト記号表（勤務時間帯）'!$C$6:$L$47,10,FALSE))</f>
        <v>8</v>
      </c>
      <c r="AE54" s="171" t="str">
        <f>IF(AE53="","",VLOOKUP(AE53,'【記載例】シフト記号表（勤務時間帯）'!$C$6:$L$47,10,FALSE))</f>
        <v/>
      </c>
      <c r="AF54" s="171">
        <f>IF(AF53="","",VLOOKUP(AF53,'【記載例】シフト記号表（勤務時間帯）'!$C$6:$L$47,10,FALSE))</f>
        <v>8</v>
      </c>
      <c r="AG54" s="172">
        <f>IF(AG53="","",VLOOKUP(AG53,'【記載例】シフト記号表（勤務時間帯）'!$C$6:$L$47,10,FALSE))</f>
        <v>8</v>
      </c>
      <c r="AH54" s="170" t="str">
        <f>IF(AH53="","",VLOOKUP(AH53,'【記載例】シフト記号表（勤務時間帯）'!$C$6:$L$47,10,FALSE))</f>
        <v/>
      </c>
      <c r="AI54" s="171">
        <f>IF(AI53="","",VLOOKUP(AI53,'【記載例】シフト記号表（勤務時間帯）'!$C$6:$L$47,10,FALSE))</f>
        <v>8</v>
      </c>
      <c r="AJ54" s="171" t="str">
        <f>IF(AJ53="","",VLOOKUP(AJ53,'【記載例】シフト記号表（勤務時間帯）'!$C$6:$L$47,10,FALSE))</f>
        <v/>
      </c>
      <c r="AK54" s="171" t="str">
        <f>IF(AK53="","",VLOOKUP(AK53,'【記載例】シフト記号表（勤務時間帯）'!$C$6:$L$47,10,FALSE))</f>
        <v/>
      </c>
      <c r="AL54" s="171">
        <f>IF(AL53="","",VLOOKUP(AL53,'【記載例】シフト記号表（勤務時間帯）'!$C$6:$L$47,10,FALSE))</f>
        <v>8</v>
      </c>
      <c r="AM54" s="171">
        <f>IF(AM53="","",VLOOKUP(AM53,'【記載例】シフト記号表（勤務時間帯）'!$C$6:$L$47,10,FALSE))</f>
        <v>7.9999999999999982</v>
      </c>
      <c r="AN54" s="172">
        <f>IF(AN53="","",VLOOKUP(AN53,'【記載例】シフト記号表（勤務時間帯）'!$C$6:$L$47,10,FALSE))</f>
        <v>7.9999999999999982</v>
      </c>
      <c r="AO54" s="170">
        <f>IF(AO53="","",VLOOKUP(AO53,'【記載例】シフト記号表（勤務時間帯）'!$C$6:$L$47,10,FALSE))</f>
        <v>8</v>
      </c>
      <c r="AP54" s="171" t="str">
        <f>IF(AP53="","",VLOOKUP(AP53,'【記載例】シフト記号表（勤務時間帯）'!$C$6:$L$47,10,FALSE))</f>
        <v/>
      </c>
      <c r="AQ54" s="171">
        <f>IF(AQ53="","",VLOOKUP(AQ53,'【記載例】シフト記号表（勤務時間帯）'!$C$6:$L$47,10,FALSE))</f>
        <v>8</v>
      </c>
      <c r="AR54" s="171" t="str">
        <f>IF(AR53="","",VLOOKUP(AR53,'【記載例】シフト記号表（勤務時間帯）'!$C$6:$L$47,10,FALSE))</f>
        <v/>
      </c>
      <c r="AS54" s="171">
        <f>IF(AS53="","",VLOOKUP(AS53,'【記載例】シフト記号表（勤務時間帯）'!$C$6:$L$47,10,FALSE))</f>
        <v>8</v>
      </c>
      <c r="AT54" s="171" t="str">
        <f>IF(AT53="","",VLOOKUP(AT53,'【記載例】シフト記号表（勤務時間帯）'!$C$6:$L$47,10,FALSE))</f>
        <v/>
      </c>
      <c r="AU54" s="172">
        <f>IF(AU53="","",VLOOKUP(AU53,'【記載例】シフト記号表（勤務時間帯）'!$C$6:$L$47,10,FALSE))</f>
        <v>7.9999999999999982</v>
      </c>
      <c r="AV54" s="170">
        <f>IF(AV53="","",VLOOKUP(AV53,'【記載例】シフト記号表（勤務時間帯）'!$C$6:$L$47,10,FALSE))</f>
        <v>7.9999999999999982</v>
      </c>
      <c r="AW54" s="171">
        <f>IF(AW53="","",VLOOKUP(AW53,'【記載例】シフト記号表（勤務時間帯）'!$C$6:$L$47,10,FALSE))</f>
        <v>8</v>
      </c>
      <c r="AX54" s="171" t="str">
        <f>IF(AX53="","",VLOOKUP(AX53,'【記載例】シフト記号表（勤務時間帯）'!$C$6:$L$47,10,FALSE))</f>
        <v/>
      </c>
      <c r="AY54" s="171">
        <f>IF(AY53="","",VLOOKUP(AY53,'【記載例】シフト記号表（勤務時間帯）'!$C$6:$L$47,10,FALSE))</f>
        <v>8</v>
      </c>
      <c r="AZ54" s="171" t="str">
        <f>IF(AZ53="","",VLOOKUP(AZ53,'【記載例】シフト記号表（勤務時間帯）'!$C$6:$L$47,10,FALSE))</f>
        <v/>
      </c>
      <c r="BA54" s="171">
        <f>IF(BA53="","",VLOOKUP(BA53,'【記載例】シフト記号表（勤務時間帯）'!$C$6:$L$47,10,FALSE))</f>
        <v>7.9999999999999982</v>
      </c>
      <c r="BB54" s="172" t="str">
        <f>IF(BB53="","",VLOOKUP(BB53,'【記載例】シフト記号表（勤務時間帯）'!$C$6:$L$47,10,FALSE))</f>
        <v/>
      </c>
      <c r="BC54" s="170" t="str">
        <f>IF(BC53="","",VLOOKUP(BC53,'【記載例】シフト記号表（勤務時間帯）'!$C$6:$L$47,10,FALSE))</f>
        <v/>
      </c>
      <c r="BD54" s="171" t="str">
        <f>IF(BD53="","",VLOOKUP(BD53,'【記載例】シフト記号表（勤務時間帯）'!$C$6:$L$47,10,FALSE))</f>
        <v/>
      </c>
      <c r="BE54" s="171" t="str">
        <f>IF(BE53="","",VLOOKUP(BE53,'【記載例】シフト記号表（勤務時間帯）'!$C$6:$L$47,10,FALSE))</f>
        <v/>
      </c>
      <c r="BF54" s="975">
        <f>IF($BI$3="４週",SUM(AA54:BB54),IF($BI$3="暦月",SUM(AA54:BE54),""))</f>
        <v>128</v>
      </c>
      <c r="BG54" s="976"/>
      <c r="BH54" s="977">
        <f>IF($BI$3="４週",BF54/4,IF($BI$3="暦月",(BF54/($BI$8/7)),""))</f>
        <v>32</v>
      </c>
      <c r="BI54" s="976"/>
      <c r="BJ54" s="972"/>
      <c r="BK54" s="973"/>
      <c r="BL54" s="973"/>
      <c r="BM54" s="973"/>
      <c r="BN54" s="974"/>
    </row>
    <row r="55" spans="2:66" ht="20.25" customHeight="1">
      <c r="B55" s="978">
        <f>B53+1</f>
        <v>20</v>
      </c>
      <c r="C55" s="1036" t="s">
        <v>131</v>
      </c>
      <c r="D55" s="1038" t="s">
        <v>164</v>
      </c>
      <c r="E55" s="915"/>
      <c r="F55" s="1039"/>
      <c r="G55" s="980" t="s">
        <v>104</v>
      </c>
      <c r="H55" s="981"/>
      <c r="I55" s="162"/>
      <c r="J55" s="163"/>
      <c r="K55" s="162"/>
      <c r="L55" s="163"/>
      <c r="M55" s="984" t="s">
        <v>89</v>
      </c>
      <c r="N55" s="985"/>
      <c r="O55" s="988" t="s">
        <v>19</v>
      </c>
      <c r="P55" s="989"/>
      <c r="Q55" s="989"/>
      <c r="R55" s="981"/>
      <c r="S55" s="962" t="s">
        <v>183</v>
      </c>
      <c r="T55" s="963"/>
      <c r="U55" s="963"/>
      <c r="V55" s="963"/>
      <c r="W55" s="964"/>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965"/>
      <c r="BG55" s="966"/>
      <c r="BH55" s="967"/>
      <c r="BI55" s="968"/>
      <c r="BJ55" s="969"/>
      <c r="BK55" s="970"/>
      <c r="BL55" s="970"/>
      <c r="BM55" s="970"/>
      <c r="BN55" s="971"/>
    </row>
    <row r="56" spans="2:66" ht="20.25" customHeight="1">
      <c r="B56" s="979"/>
      <c r="C56" s="1037"/>
      <c r="D56" s="1040"/>
      <c r="E56" s="915"/>
      <c r="F56" s="1039"/>
      <c r="G56" s="982"/>
      <c r="H56" s="983"/>
      <c r="I56" s="160"/>
      <c r="J56" s="161" t="str">
        <f>G55</f>
        <v>介護職員</v>
      </c>
      <c r="K56" s="160"/>
      <c r="L56" s="161" t="str">
        <f>M55</f>
        <v>A</v>
      </c>
      <c r="M56" s="986"/>
      <c r="N56" s="987"/>
      <c r="O56" s="990"/>
      <c r="P56" s="991"/>
      <c r="Q56" s="991"/>
      <c r="R56" s="983"/>
      <c r="S56" s="962"/>
      <c r="T56" s="963"/>
      <c r="U56" s="963"/>
      <c r="V56" s="963"/>
      <c r="W56" s="964"/>
      <c r="X56" s="184" t="s">
        <v>254</v>
      </c>
      <c r="Y56" s="120"/>
      <c r="Z56" s="185"/>
      <c r="AA56" s="170">
        <f>IF(AA55="","",VLOOKUP(AA55,'【記載例】シフト記号表（勤務時間帯）'!$C$6:$L$47,10,FALSE))</f>
        <v>8</v>
      </c>
      <c r="AB56" s="171">
        <f>IF(AB55="","",VLOOKUP(AB55,'【記載例】シフト記号表（勤務時間帯）'!$C$6:$L$47,10,FALSE))</f>
        <v>8</v>
      </c>
      <c r="AC56" s="171">
        <f>IF(AC55="","",VLOOKUP(AC55,'【記載例】シフト記号表（勤務時間帯）'!$C$6:$L$47,10,FALSE))</f>
        <v>7.9999999999999982</v>
      </c>
      <c r="AD56" s="171">
        <f>IF(AD55="","",VLOOKUP(AD55,'【記載例】シフト記号表（勤務時間帯）'!$C$6:$L$47,10,FALSE))</f>
        <v>7.9999999999999982</v>
      </c>
      <c r="AE56" s="171" t="str">
        <f>IF(AE55="","",VLOOKUP(AE55,'【記載例】シフト記号表（勤務時間帯）'!$C$6:$L$47,10,FALSE))</f>
        <v/>
      </c>
      <c r="AF56" s="171">
        <f>IF(AF55="","",VLOOKUP(AF55,'【記載例】シフト記号表（勤務時間帯）'!$C$6:$L$47,10,FALSE))</f>
        <v>8</v>
      </c>
      <c r="AG56" s="172" t="str">
        <f>IF(AG55="","",VLOOKUP(AG55,'【記載例】シフト記号表（勤務時間帯）'!$C$6:$L$47,10,FALSE))</f>
        <v/>
      </c>
      <c r="AH56" s="170" t="str">
        <f>IF(AH55="","",VLOOKUP(AH55,'【記載例】シフト記号表（勤務時間帯）'!$C$6:$L$47,10,FALSE))</f>
        <v/>
      </c>
      <c r="AI56" s="171">
        <f>IF(AI55="","",VLOOKUP(AI55,'【記載例】シフト記号表（勤務時間帯）'!$C$6:$L$47,10,FALSE))</f>
        <v>8</v>
      </c>
      <c r="AJ56" s="171">
        <f>IF(AJ55="","",VLOOKUP(AJ55,'【記載例】シフト記号表（勤務時間帯）'!$C$6:$L$47,10,FALSE))</f>
        <v>8</v>
      </c>
      <c r="AK56" s="171">
        <f>IF(AK55="","",VLOOKUP(AK55,'【記載例】シフト記号表（勤務時間帯）'!$C$6:$L$47,10,FALSE))</f>
        <v>7.9999999999999982</v>
      </c>
      <c r="AL56" s="171">
        <f>IF(AL55="","",VLOOKUP(AL55,'【記載例】シフト記号表（勤務時間帯）'!$C$6:$L$47,10,FALSE))</f>
        <v>7.9999999999999982</v>
      </c>
      <c r="AM56" s="171" t="str">
        <f>IF(AM55="","",VLOOKUP(AM55,'【記載例】シフト記号表（勤務時間帯）'!$C$6:$L$47,10,FALSE))</f>
        <v/>
      </c>
      <c r="AN56" s="172">
        <f>IF(AN55="","",VLOOKUP(AN55,'【記載例】シフト記号表（勤務時間帯）'!$C$6:$L$47,10,FALSE))</f>
        <v>8</v>
      </c>
      <c r="AO56" s="170">
        <f>IF(AO55="","",VLOOKUP(AO55,'【記載例】シフト記号表（勤務時間帯）'!$C$6:$L$47,10,FALSE))</f>
        <v>8</v>
      </c>
      <c r="AP56" s="171" t="str">
        <f>IF(AP55="","",VLOOKUP(AP55,'【記載例】シフト記号表（勤務時間帯）'!$C$6:$L$47,10,FALSE))</f>
        <v/>
      </c>
      <c r="AQ56" s="171">
        <f>IF(AQ55="","",VLOOKUP(AQ55,'【記載例】シフト記号表（勤務時間帯）'!$C$6:$L$47,10,FALSE))</f>
        <v>8</v>
      </c>
      <c r="AR56" s="171">
        <f>IF(AR55="","",VLOOKUP(AR55,'【記載例】シフト記号表（勤務時間帯）'!$C$6:$L$47,10,FALSE))</f>
        <v>8</v>
      </c>
      <c r="AS56" s="171">
        <f>IF(AS55="","",VLOOKUP(AS55,'【記載例】シフト記号表（勤務時間帯）'!$C$6:$L$47,10,FALSE))</f>
        <v>7.9999999999999982</v>
      </c>
      <c r="AT56" s="171">
        <f>IF(AT55="","",VLOOKUP(AT55,'【記載例】シフト記号表（勤務時間帯）'!$C$6:$L$47,10,FALSE))</f>
        <v>7.9999999999999982</v>
      </c>
      <c r="AU56" s="172" t="str">
        <f>IF(AU55="","",VLOOKUP(AU55,'【記載例】シフト記号表（勤務時間帯）'!$C$6:$L$47,10,FALSE))</f>
        <v/>
      </c>
      <c r="AV56" s="170">
        <f>IF(AV55="","",VLOOKUP(AV55,'【記載例】シフト記号表（勤務時間帯）'!$C$6:$L$47,10,FALSE))</f>
        <v>8</v>
      </c>
      <c r="AW56" s="171" t="str">
        <f>IF(AW55="","",VLOOKUP(AW55,'【記載例】シフト記号表（勤務時間帯）'!$C$6:$L$47,10,FALSE))</f>
        <v/>
      </c>
      <c r="AX56" s="171" t="str">
        <f>IF(AX55="","",VLOOKUP(AX55,'【記載例】シフト記号表（勤務時間帯）'!$C$6:$L$47,10,FALSE))</f>
        <v/>
      </c>
      <c r="AY56" s="171">
        <f>IF(AY55="","",VLOOKUP(AY55,'【記載例】シフト記号表（勤務時間帯）'!$C$6:$L$47,10,FALSE))</f>
        <v>8</v>
      </c>
      <c r="AZ56" s="171">
        <f>IF(AZ55="","",VLOOKUP(AZ55,'【記載例】シフト記号表（勤務時間帯）'!$C$6:$L$47,10,FALSE))</f>
        <v>8</v>
      </c>
      <c r="BA56" s="171">
        <f>IF(BA55="","",VLOOKUP(BA55,'【記載例】シフト記号表（勤務時間帯）'!$C$6:$L$47,10,FALSE))</f>
        <v>7.9999999999999982</v>
      </c>
      <c r="BB56" s="172">
        <f>IF(BB55="","",VLOOKUP(BB55,'【記載例】シフト記号表（勤務時間帯）'!$C$6:$L$47,10,FALSE))</f>
        <v>7.9999999999999982</v>
      </c>
      <c r="BC56" s="170" t="str">
        <f>IF(BC55="","",VLOOKUP(BC55,'【記載例】シフト記号表（勤務時間帯）'!$C$6:$L$47,10,FALSE))</f>
        <v/>
      </c>
      <c r="BD56" s="171" t="str">
        <f>IF(BD55="","",VLOOKUP(BD55,'【記載例】シフト記号表（勤務時間帯）'!$C$6:$L$47,10,FALSE))</f>
        <v/>
      </c>
      <c r="BE56" s="171" t="str">
        <f>IF(BE55="","",VLOOKUP(BE55,'【記載例】シフト記号表（勤務時間帯）'!$C$6:$L$47,10,FALSE))</f>
        <v/>
      </c>
      <c r="BF56" s="975">
        <f>IF($BI$3="４週",SUM(AA56:BB56),IF($BI$3="暦月",SUM(AA56:BE56),""))</f>
        <v>160</v>
      </c>
      <c r="BG56" s="976"/>
      <c r="BH56" s="977">
        <f>IF($BI$3="４週",BF56/4,IF($BI$3="暦月",(BF56/($BI$8/7)),""))</f>
        <v>40</v>
      </c>
      <c r="BI56" s="976"/>
      <c r="BJ56" s="972"/>
      <c r="BK56" s="973"/>
      <c r="BL56" s="973"/>
      <c r="BM56" s="973"/>
      <c r="BN56" s="974"/>
    </row>
    <row r="57" spans="2:66" ht="20.25" customHeight="1">
      <c r="B57" s="978">
        <f>B55+1</f>
        <v>21</v>
      </c>
      <c r="C57" s="1036"/>
      <c r="D57" s="1038" t="s">
        <v>164</v>
      </c>
      <c r="E57" s="915"/>
      <c r="F57" s="1039"/>
      <c r="G57" s="980" t="s">
        <v>104</v>
      </c>
      <c r="H57" s="981"/>
      <c r="I57" s="160"/>
      <c r="J57" s="161"/>
      <c r="K57" s="160"/>
      <c r="L57" s="161"/>
      <c r="M57" s="984" t="s">
        <v>89</v>
      </c>
      <c r="N57" s="985"/>
      <c r="O57" s="988" t="s">
        <v>90</v>
      </c>
      <c r="P57" s="989"/>
      <c r="Q57" s="989"/>
      <c r="R57" s="981"/>
      <c r="S57" s="962" t="s">
        <v>184</v>
      </c>
      <c r="T57" s="963"/>
      <c r="U57" s="963"/>
      <c r="V57" s="963"/>
      <c r="W57" s="964"/>
      <c r="X57" s="183"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965"/>
      <c r="BG57" s="966"/>
      <c r="BH57" s="967"/>
      <c r="BI57" s="968"/>
      <c r="BJ57" s="969"/>
      <c r="BK57" s="970"/>
      <c r="BL57" s="970"/>
      <c r="BM57" s="970"/>
      <c r="BN57" s="971"/>
    </row>
    <row r="58" spans="2:66" ht="20.25" customHeight="1">
      <c r="B58" s="979"/>
      <c r="C58" s="1037"/>
      <c r="D58" s="1040"/>
      <c r="E58" s="915"/>
      <c r="F58" s="1039"/>
      <c r="G58" s="982"/>
      <c r="H58" s="983"/>
      <c r="I58" s="160"/>
      <c r="J58" s="161" t="str">
        <f>G57</f>
        <v>介護職員</v>
      </c>
      <c r="K58" s="160"/>
      <c r="L58" s="161" t="str">
        <f>M57</f>
        <v>A</v>
      </c>
      <c r="M58" s="986"/>
      <c r="N58" s="987"/>
      <c r="O58" s="990"/>
      <c r="P58" s="991"/>
      <c r="Q58" s="991"/>
      <c r="R58" s="983"/>
      <c r="S58" s="962"/>
      <c r="T58" s="963"/>
      <c r="U58" s="963"/>
      <c r="V58" s="963"/>
      <c r="W58" s="964"/>
      <c r="X58" s="184" t="s">
        <v>254</v>
      </c>
      <c r="Y58" s="120"/>
      <c r="Z58" s="185"/>
      <c r="AA58" s="170" t="str">
        <f>IF(AA57="","",VLOOKUP(AA57,'【記載例】シフト記号表（勤務時間帯）'!$C$6:$L$47,10,FALSE))</f>
        <v/>
      </c>
      <c r="AB58" s="171">
        <f>IF(AB57="","",VLOOKUP(AB57,'【記載例】シフト記号表（勤務時間帯）'!$C$6:$L$47,10,FALSE))</f>
        <v>8</v>
      </c>
      <c r="AC58" s="171">
        <f>IF(AC57="","",VLOOKUP(AC57,'【記載例】シフト記号表（勤務時間帯）'!$C$6:$L$47,10,FALSE))</f>
        <v>8</v>
      </c>
      <c r="AD58" s="171">
        <f>IF(AD57="","",VLOOKUP(AD57,'【記載例】シフト記号表（勤務時間帯）'!$C$6:$L$47,10,FALSE))</f>
        <v>8</v>
      </c>
      <c r="AE58" s="171">
        <f>IF(AE57="","",VLOOKUP(AE57,'【記載例】シフト記号表（勤務時間帯）'!$C$6:$L$47,10,FALSE))</f>
        <v>7.9999999999999982</v>
      </c>
      <c r="AF58" s="171" t="str">
        <f>IF(AF57="","",VLOOKUP(AF57,'【記載例】シフト記号表（勤務時間帯）'!$C$6:$L$47,10,FALSE))</f>
        <v/>
      </c>
      <c r="AG58" s="172">
        <f>IF(AG57="","",VLOOKUP(AG57,'【記載例】シフト記号表（勤務時間帯）'!$C$6:$L$47,10,FALSE))</f>
        <v>8</v>
      </c>
      <c r="AH58" s="170">
        <f>IF(AH57="","",VLOOKUP(AH57,'【記載例】シフト記号表（勤務時間帯）'!$C$6:$L$47,10,FALSE))</f>
        <v>8</v>
      </c>
      <c r="AI58" s="171" t="str">
        <f>IF(AI57="","",VLOOKUP(AI57,'【記載例】シフト記号表（勤務時間帯）'!$C$6:$L$47,10,FALSE))</f>
        <v/>
      </c>
      <c r="AJ58" s="171">
        <f>IF(AJ57="","",VLOOKUP(AJ57,'【記載例】シフト記号表（勤務時間帯）'!$C$6:$L$47,10,FALSE))</f>
        <v>8</v>
      </c>
      <c r="AK58" s="171">
        <f>IF(AK57="","",VLOOKUP(AK57,'【記載例】シフト記号表（勤務時間帯）'!$C$6:$L$47,10,FALSE))</f>
        <v>8</v>
      </c>
      <c r="AL58" s="171">
        <f>IF(AL57="","",VLOOKUP(AL57,'【記載例】シフト記号表（勤務時間帯）'!$C$6:$L$47,10,FALSE))</f>
        <v>8</v>
      </c>
      <c r="AM58" s="171">
        <f>IF(AM57="","",VLOOKUP(AM57,'【記載例】シフト記号表（勤務時間帯）'!$C$6:$L$47,10,FALSE))</f>
        <v>7.9999999999999982</v>
      </c>
      <c r="AN58" s="172" t="str">
        <f>IF(AN57="","",VLOOKUP(AN57,'【記載例】シフト記号表（勤務時間帯）'!$C$6:$L$47,10,FALSE))</f>
        <v/>
      </c>
      <c r="AO58" s="170">
        <f>IF(AO57="","",VLOOKUP(AO57,'【記載例】シフト記号表（勤務時間帯）'!$C$6:$L$47,10,FALSE))</f>
        <v>8</v>
      </c>
      <c r="AP58" s="171">
        <f>IF(AP57="","",VLOOKUP(AP57,'【記載例】シフト記号表（勤務時間帯）'!$C$6:$L$47,10,FALSE))</f>
        <v>7.9999999999999982</v>
      </c>
      <c r="AQ58" s="171" t="str">
        <f>IF(AQ57="","",VLOOKUP(AQ57,'【記載例】シフト記号表（勤務時間帯）'!$C$6:$L$47,10,FALSE))</f>
        <v/>
      </c>
      <c r="AR58" s="171">
        <f>IF(AR57="","",VLOOKUP(AR57,'【記載例】シフト記号表（勤務時間帯）'!$C$6:$L$47,10,FALSE))</f>
        <v>8</v>
      </c>
      <c r="AS58" s="171">
        <f>IF(AS57="","",VLOOKUP(AS57,'【記載例】シフト記号表（勤務時間帯）'!$C$6:$L$47,10,FALSE))</f>
        <v>8</v>
      </c>
      <c r="AT58" s="171">
        <f>IF(AT57="","",VLOOKUP(AT57,'【記載例】シフト記号表（勤務時間帯）'!$C$6:$L$47,10,FALSE))</f>
        <v>8</v>
      </c>
      <c r="AU58" s="172" t="str">
        <f>IF(AU57="","",VLOOKUP(AU57,'【記載例】シフト記号表（勤務時間帯）'!$C$6:$L$47,10,FALSE))</f>
        <v/>
      </c>
      <c r="AV58" s="170" t="str">
        <f>IF(AV57="","",VLOOKUP(AV57,'【記載例】シフト記号表（勤務時間帯）'!$C$6:$L$47,10,FALSE))</f>
        <v/>
      </c>
      <c r="AW58" s="171">
        <f>IF(AW57="","",VLOOKUP(AW57,'【記載例】シフト記号表（勤務時間帯）'!$C$6:$L$47,10,FALSE))</f>
        <v>8</v>
      </c>
      <c r="AX58" s="171">
        <f>IF(AX57="","",VLOOKUP(AX57,'【記載例】シフト記号表（勤務時間帯）'!$C$6:$L$47,10,FALSE))</f>
        <v>7.9999999999999982</v>
      </c>
      <c r="AY58" s="171" t="str">
        <f>IF(AY57="","",VLOOKUP(AY57,'【記載例】シフト記号表（勤務時間帯）'!$C$6:$L$47,10,FALSE))</f>
        <v/>
      </c>
      <c r="AZ58" s="171">
        <f>IF(AZ57="","",VLOOKUP(AZ57,'【記載例】シフト記号表（勤務時間帯）'!$C$6:$L$47,10,FALSE))</f>
        <v>8</v>
      </c>
      <c r="BA58" s="171">
        <f>IF(BA57="","",VLOOKUP(BA57,'【記載例】シフト記号表（勤務時間帯）'!$C$6:$L$47,10,FALSE))</f>
        <v>8</v>
      </c>
      <c r="BB58" s="172">
        <f>IF(BB57="","",VLOOKUP(BB57,'【記載例】シフト記号表（勤務時間帯）'!$C$6:$L$47,10,FALSE))</f>
        <v>8</v>
      </c>
      <c r="BC58" s="170" t="str">
        <f>IF(BC57="","",VLOOKUP(BC57,'【記載例】シフト記号表（勤務時間帯）'!$C$6:$L$47,10,FALSE))</f>
        <v/>
      </c>
      <c r="BD58" s="171" t="str">
        <f>IF(BD57="","",VLOOKUP(BD57,'【記載例】シフト記号表（勤務時間帯）'!$C$6:$L$47,10,FALSE))</f>
        <v/>
      </c>
      <c r="BE58" s="171" t="str">
        <f>IF(BE57="","",VLOOKUP(BE57,'【記載例】シフト記号表（勤務時間帯）'!$C$6:$L$47,10,FALSE))</f>
        <v/>
      </c>
      <c r="BF58" s="975">
        <f>IF($BI$3="４週",SUM(AA58:BB58),IF($BI$3="暦月",SUM(AA58:BE58),""))</f>
        <v>160</v>
      </c>
      <c r="BG58" s="976"/>
      <c r="BH58" s="977">
        <f>IF($BI$3="４週",BF58/4,IF($BI$3="暦月",(BF58/($BI$8/7)),""))</f>
        <v>40</v>
      </c>
      <c r="BI58" s="976"/>
      <c r="BJ58" s="972"/>
      <c r="BK58" s="973"/>
      <c r="BL58" s="973"/>
      <c r="BM58" s="973"/>
      <c r="BN58" s="974"/>
    </row>
    <row r="59" spans="2:66" ht="20.25" customHeight="1">
      <c r="B59" s="978">
        <f>B57+1</f>
        <v>22</v>
      </c>
      <c r="C59" s="1036"/>
      <c r="D59" s="1038" t="s">
        <v>164</v>
      </c>
      <c r="E59" s="915"/>
      <c r="F59" s="1039"/>
      <c r="G59" s="980" t="s">
        <v>104</v>
      </c>
      <c r="H59" s="981"/>
      <c r="I59" s="160"/>
      <c r="J59" s="161"/>
      <c r="K59" s="160"/>
      <c r="L59" s="161"/>
      <c r="M59" s="984" t="s">
        <v>89</v>
      </c>
      <c r="N59" s="985"/>
      <c r="O59" s="988" t="s">
        <v>90</v>
      </c>
      <c r="P59" s="989"/>
      <c r="Q59" s="989"/>
      <c r="R59" s="981"/>
      <c r="S59" s="962" t="s">
        <v>185</v>
      </c>
      <c r="T59" s="963"/>
      <c r="U59" s="963"/>
      <c r="V59" s="963"/>
      <c r="W59" s="964"/>
      <c r="X59" s="183"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965"/>
      <c r="BG59" s="966"/>
      <c r="BH59" s="967"/>
      <c r="BI59" s="968"/>
      <c r="BJ59" s="969"/>
      <c r="BK59" s="970"/>
      <c r="BL59" s="970"/>
      <c r="BM59" s="970"/>
      <c r="BN59" s="971"/>
    </row>
    <row r="60" spans="2:66" ht="20.25" customHeight="1">
      <c r="B60" s="979"/>
      <c r="C60" s="1037"/>
      <c r="D60" s="1040"/>
      <c r="E60" s="915"/>
      <c r="F60" s="1039"/>
      <c r="G60" s="982"/>
      <c r="H60" s="983"/>
      <c r="I60" s="160"/>
      <c r="J60" s="161" t="str">
        <f>G59</f>
        <v>介護職員</v>
      </c>
      <c r="K60" s="160"/>
      <c r="L60" s="161" t="str">
        <f>M59</f>
        <v>A</v>
      </c>
      <c r="M60" s="986"/>
      <c r="N60" s="987"/>
      <c r="O60" s="990"/>
      <c r="P60" s="991"/>
      <c r="Q60" s="991"/>
      <c r="R60" s="983"/>
      <c r="S60" s="962"/>
      <c r="T60" s="963"/>
      <c r="U60" s="963"/>
      <c r="V60" s="963"/>
      <c r="W60" s="964"/>
      <c r="X60" s="184" t="s">
        <v>254</v>
      </c>
      <c r="Y60" s="120"/>
      <c r="Z60" s="185"/>
      <c r="AA60" s="170">
        <f>IF(AA59="","",VLOOKUP(AA59,'【記載例】シフト記号表（勤務時間帯）'!$C$6:$L$47,10,FALSE))</f>
        <v>8</v>
      </c>
      <c r="AB60" s="171" t="str">
        <f>IF(AB59="","",VLOOKUP(AB59,'【記載例】シフト記号表（勤務時間帯）'!$C$6:$L$47,10,FALSE))</f>
        <v/>
      </c>
      <c r="AC60" s="171">
        <f>IF(AC59="","",VLOOKUP(AC59,'【記載例】シフト記号表（勤務時間帯）'!$C$6:$L$47,10,FALSE))</f>
        <v>8</v>
      </c>
      <c r="AD60" s="171">
        <f>IF(AD59="","",VLOOKUP(AD59,'【記載例】シフト記号表（勤務時間帯）'!$C$6:$L$47,10,FALSE))</f>
        <v>8</v>
      </c>
      <c r="AE60" s="171">
        <f>IF(AE59="","",VLOOKUP(AE59,'【記載例】シフト記号表（勤務時間帯）'!$C$6:$L$47,10,FALSE))</f>
        <v>8</v>
      </c>
      <c r="AF60" s="171">
        <f>IF(AF59="","",VLOOKUP(AF59,'【記載例】シフト記号表（勤務時間帯）'!$C$6:$L$47,10,FALSE))</f>
        <v>7.9999999999999982</v>
      </c>
      <c r="AG60" s="172" t="str">
        <f>IF(AG59="","",VLOOKUP(AG59,'【記載例】シフト記号表（勤務時間帯）'!$C$6:$L$47,10,FALSE))</f>
        <v/>
      </c>
      <c r="AH60" s="170">
        <f>IF(AH59="","",VLOOKUP(AH59,'【記載例】シフト記号表（勤務時間帯）'!$C$6:$L$47,10,FALSE))</f>
        <v>7.9999999999999982</v>
      </c>
      <c r="AI60" s="171">
        <f>IF(AI59="","",VLOOKUP(AI59,'【記載例】シフト記号表（勤務時間帯）'!$C$6:$L$47,10,FALSE))</f>
        <v>8</v>
      </c>
      <c r="AJ60" s="171" t="str">
        <f>IF(AJ59="","",VLOOKUP(AJ59,'【記載例】シフト記号表（勤務時間帯）'!$C$6:$L$47,10,FALSE))</f>
        <v/>
      </c>
      <c r="AK60" s="171">
        <f>IF(AK59="","",VLOOKUP(AK59,'【記載例】シフト記号表（勤務時間帯）'!$C$6:$L$47,10,FALSE))</f>
        <v>8</v>
      </c>
      <c r="AL60" s="171">
        <f>IF(AL59="","",VLOOKUP(AL59,'【記載例】シフト記号表（勤務時間帯）'!$C$6:$L$47,10,FALSE))</f>
        <v>8</v>
      </c>
      <c r="AM60" s="171">
        <f>IF(AM59="","",VLOOKUP(AM59,'【記載例】シフト記号表（勤務時間帯）'!$C$6:$L$47,10,FALSE))</f>
        <v>8</v>
      </c>
      <c r="AN60" s="172" t="str">
        <f>IF(AN59="","",VLOOKUP(AN59,'【記載例】シフト記号表（勤務時間帯）'!$C$6:$L$47,10,FALSE))</f>
        <v/>
      </c>
      <c r="AO60" s="170">
        <f>IF(AO59="","",VLOOKUP(AO59,'【記載例】シフト記号表（勤務時間帯）'!$C$6:$L$47,10,FALSE))</f>
        <v>7.9999999999999982</v>
      </c>
      <c r="AP60" s="171">
        <f>IF(AP59="","",VLOOKUP(AP59,'【記載例】シフト記号表（勤務時間帯）'!$C$6:$L$47,10,FALSE))</f>
        <v>8</v>
      </c>
      <c r="AQ60" s="171" t="str">
        <f>IF(AQ59="","",VLOOKUP(AQ59,'【記載例】シフト記号表（勤務時間帯）'!$C$6:$L$47,10,FALSE))</f>
        <v/>
      </c>
      <c r="AR60" s="171" t="str">
        <f>IF(AR59="","",VLOOKUP(AR59,'【記載例】シフト記号表（勤務時間帯）'!$C$6:$L$47,10,FALSE))</f>
        <v/>
      </c>
      <c r="AS60" s="171">
        <f>IF(AS59="","",VLOOKUP(AS59,'【記載例】シフト記号表（勤務時間帯）'!$C$6:$L$47,10,FALSE))</f>
        <v>8</v>
      </c>
      <c r="AT60" s="171">
        <f>IF(AT59="","",VLOOKUP(AT59,'【記載例】シフト記号表（勤務時間帯）'!$C$6:$L$47,10,FALSE))</f>
        <v>8</v>
      </c>
      <c r="AU60" s="172">
        <f>IF(AU59="","",VLOOKUP(AU59,'【記載例】シフト記号表（勤務時間帯）'!$C$6:$L$47,10,FALSE))</f>
        <v>7.9999999999999982</v>
      </c>
      <c r="AV60" s="170">
        <f>IF(AV59="","",VLOOKUP(AV59,'【記載例】シフト記号表（勤務時間帯）'!$C$6:$L$47,10,FALSE))</f>
        <v>7.9999999999999982</v>
      </c>
      <c r="AW60" s="171" t="str">
        <f>IF(AW59="","",VLOOKUP(AW59,'【記載例】シフト記号表（勤務時間帯）'!$C$6:$L$47,10,FALSE))</f>
        <v/>
      </c>
      <c r="AX60" s="171">
        <f>IF(AX59="","",VLOOKUP(AX59,'【記載例】シフト記号表（勤務時間帯）'!$C$6:$L$47,10,FALSE))</f>
        <v>8</v>
      </c>
      <c r="AY60" s="171">
        <f>IF(AY59="","",VLOOKUP(AY59,'【記載例】シフト記号表（勤務時間帯）'!$C$6:$L$47,10,FALSE))</f>
        <v>7.9999999999999982</v>
      </c>
      <c r="AZ60" s="171" t="str">
        <f>IF(AZ59="","",VLOOKUP(AZ59,'【記載例】シフト記号表（勤務時間帯）'!$C$6:$L$47,10,FALSE))</f>
        <v/>
      </c>
      <c r="BA60" s="171">
        <f>IF(BA59="","",VLOOKUP(BA59,'【記載例】シフト記号表（勤務時間帯）'!$C$6:$L$47,10,FALSE))</f>
        <v>8</v>
      </c>
      <c r="BB60" s="172">
        <f>IF(BB59="","",VLOOKUP(BB59,'【記載例】シフト記号表（勤務時間帯）'!$C$6:$L$47,10,FALSE))</f>
        <v>8</v>
      </c>
      <c r="BC60" s="170" t="str">
        <f>IF(BC59="","",VLOOKUP(BC59,'【記載例】シフト記号表（勤務時間帯）'!$C$6:$L$47,10,FALSE))</f>
        <v/>
      </c>
      <c r="BD60" s="171" t="str">
        <f>IF(BD59="","",VLOOKUP(BD59,'【記載例】シフト記号表（勤務時間帯）'!$C$6:$L$47,10,FALSE))</f>
        <v/>
      </c>
      <c r="BE60" s="171" t="str">
        <f>IF(BE59="","",VLOOKUP(BE59,'【記載例】シフト記号表（勤務時間帯）'!$C$6:$L$47,10,FALSE))</f>
        <v/>
      </c>
      <c r="BF60" s="975">
        <f>IF($BI$3="４週",SUM(AA60:BB60),IF($BI$3="暦月",SUM(AA60:BE60),""))</f>
        <v>160</v>
      </c>
      <c r="BG60" s="976"/>
      <c r="BH60" s="977">
        <f>IF($BI$3="４週",BF60/4,IF($BI$3="暦月",(BF60/($BI$8/7)),""))</f>
        <v>40</v>
      </c>
      <c r="BI60" s="976"/>
      <c r="BJ60" s="972"/>
      <c r="BK60" s="973"/>
      <c r="BL60" s="973"/>
      <c r="BM60" s="973"/>
      <c r="BN60" s="974"/>
    </row>
    <row r="61" spans="2:66" ht="20.25" customHeight="1">
      <c r="B61" s="978">
        <f>B59+1</f>
        <v>23</v>
      </c>
      <c r="C61" s="1036"/>
      <c r="D61" s="1038" t="s">
        <v>164</v>
      </c>
      <c r="E61" s="915"/>
      <c r="F61" s="1039"/>
      <c r="G61" s="980" t="s">
        <v>104</v>
      </c>
      <c r="H61" s="981"/>
      <c r="I61" s="160"/>
      <c r="J61" s="161"/>
      <c r="K61" s="160"/>
      <c r="L61" s="161"/>
      <c r="M61" s="984" t="s">
        <v>89</v>
      </c>
      <c r="N61" s="985"/>
      <c r="O61" s="988" t="s">
        <v>90</v>
      </c>
      <c r="P61" s="989"/>
      <c r="Q61" s="989"/>
      <c r="R61" s="981"/>
      <c r="S61" s="962" t="s">
        <v>186</v>
      </c>
      <c r="T61" s="963"/>
      <c r="U61" s="963"/>
      <c r="V61" s="963"/>
      <c r="W61" s="964"/>
      <c r="X61" s="183"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965"/>
      <c r="BG61" s="966"/>
      <c r="BH61" s="967"/>
      <c r="BI61" s="968"/>
      <c r="BJ61" s="969"/>
      <c r="BK61" s="970"/>
      <c r="BL61" s="970"/>
      <c r="BM61" s="970"/>
      <c r="BN61" s="971"/>
    </row>
    <row r="62" spans="2:66" ht="20.25" customHeight="1">
      <c r="B62" s="979"/>
      <c r="C62" s="1037"/>
      <c r="D62" s="1040"/>
      <c r="E62" s="915"/>
      <c r="F62" s="1039"/>
      <c r="G62" s="982"/>
      <c r="H62" s="983"/>
      <c r="I62" s="160"/>
      <c r="J62" s="161" t="str">
        <f>G61</f>
        <v>介護職員</v>
      </c>
      <c r="K62" s="160"/>
      <c r="L62" s="161" t="str">
        <f>M61</f>
        <v>A</v>
      </c>
      <c r="M62" s="986"/>
      <c r="N62" s="987"/>
      <c r="O62" s="990"/>
      <c r="P62" s="991"/>
      <c r="Q62" s="991"/>
      <c r="R62" s="983"/>
      <c r="S62" s="962"/>
      <c r="T62" s="963"/>
      <c r="U62" s="963"/>
      <c r="V62" s="963"/>
      <c r="W62" s="964"/>
      <c r="X62" s="184" t="s">
        <v>254</v>
      </c>
      <c r="Y62" s="120"/>
      <c r="Z62" s="185"/>
      <c r="AA62" s="170">
        <f>IF(AA61="","",VLOOKUP(AA61,'【記載例】シフト記号表（勤務時間帯）'!$C$6:$L$47,10,FALSE))</f>
        <v>7.9999999999999982</v>
      </c>
      <c r="AB62" s="171">
        <f>IF(AB61="","",VLOOKUP(AB61,'【記載例】シフト記号表（勤務時間帯）'!$C$6:$L$47,10,FALSE))</f>
        <v>8</v>
      </c>
      <c r="AC62" s="171" t="str">
        <f>IF(AC61="","",VLOOKUP(AC61,'【記載例】シフト記号表（勤務時間帯）'!$C$6:$L$47,10,FALSE))</f>
        <v/>
      </c>
      <c r="AD62" s="171">
        <f>IF(AD61="","",VLOOKUP(AD61,'【記載例】シフト記号表（勤務時間帯）'!$C$6:$L$47,10,FALSE))</f>
        <v>8</v>
      </c>
      <c r="AE62" s="171">
        <f>IF(AE61="","",VLOOKUP(AE61,'【記載例】シフト記号表（勤務時間帯）'!$C$6:$L$47,10,FALSE))</f>
        <v>8</v>
      </c>
      <c r="AF62" s="171" t="str">
        <f>IF(AF61="","",VLOOKUP(AF61,'【記載例】シフト記号表（勤務時間帯）'!$C$6:$L$47,10,FALSE))</f>
        <v/>
      </c>
      <c r="AG62" s="172">
        <f>IF(AG61="","",VLOOKUP(AG61,'【記載例】シフト記号表（勤務時間帯）'!$C$6:$L$47,10,FALSE))</f>
        <v>7.9999999999999982</v>
      </c>
      <c r="AH62" s="170">
        <f>IF(AH61="","",VLOOKUP(AH61,'【記載例】シフト記号表（勤務時間帯）'!$C$6:$L$47,10,FALSE))</f>
        <v>8</v>
      </c>
      <c r="AI62" s="171">
        <f>IF(AI61="","",VLOOKUP(AI61,'【記載例】シフト記号表（勤務時間帯）'!$C$6:$L$47,10,FALSE))</f>
        <v>8</v>
      </c>
      <c r="AJ62" s="171">
        <f>IF(AJ61="","",VLOOKUP(AJ61,'【記載例】シフト記号表（勤務時間帯）'!$C$6:$L$47,10,FALSE))</f>
        <v>7.9999999999999982</v>
      </c>
      <c r="AK62" s="171" t="str">
        <f>IF(AK61="","",VLOOKUP(AK61,'【記載例】シフト記号表（勤務時間帯）'!$C$6:$L$47,10,FALSE))</f>
        <v/>
      </c>
      <c r="AL62" s="171">
        <f>IF(AL61="","",VLOOKUP(AL61,'【記載例】シフト記号表（勤務時間帯）'!$C$6:$L$47,10,FALSE))</f>
        <v>8</v>
      </c>
      <c r="AM62" s="171">
        <f>IF(AM61="","",VLOOKUP(AM61,'【記載例】シフト記号表（勤務時間帯）'!$C$6:$L$47,10,FALSE))</f>
        <v>8</v>
      </c>
      <c r="AN62" s="172" t="str">
        <f>IF(AN61="","",VLOOKUP(AN61,'【記載例】シフト記号表（勤務時間帯）'!$C$6:$L$47,10,FALSE))</f>
        <v/>
      </c>
      <c r="AO62" s="170">
        <f>IF(AO61="","",VLOOKUP(AO61,'【記載例】シフト記号表（勤務時間帯）'!$C$6:$L$47,10,FALSE))</f>
        <v>8</v>
      </c>
      <c r="AP62" s="171" t="str">
        <f>IF(AP61="","",VLOOKUP(AP61,'【記載例】シフト記号表（勤務時間帯）'!$C$6:$L$47,10,FALSE))</f>
        <v/>
      </c>
      <c r="AQ62" s="171">
        <f>IF(AQ61="","",VLOOKUP(AQ61,'【記載例】シフト記号表（勤務時間帯）'!$C$6:$L$47,10,FALSE))</f>
        <v>8</v>
      </c>
      <c r="AR62" s="171">
        <f>IF(AR61="","",VLOOKUP(AR61,'【記載例】シフト記号表（勤務時間帯）'!$C$6:$L$47,10,FALSE))</f>
        <v>8</v>
      </c>
      <c r="AS62" s="171" t="str">
        <f>IF(AS61="","",VLOOKUP(AS61,'【記載例】シフト記号表（勤務時間帯）'!$C$6:$L$47,10,FALSE))</f>
        <v/>
      </c>
      <c r="AT62" s="171">
        <f>IF(AT61="","",VLOOKUP(AT61,'【記載例】シフト記号表（勤務時間帯）'!$C$6:$L$47,10,FALSE))</f>
        <v>8</v>
      </c>
      <c r="AU62" s="172">
        <f>IF(AU61="","",VLOOKUP(AU61,'【記載例】シフト記号表（勤務時間帯）'!$C$6:$L$47,10,FALSE))</f>
        <v>8</v>
      </c>
      <c r="AV62" s="170">
        <f>IF(AV61="","",VLOOKUP(AV61,'【記載例】シフト記号表（勤務時間帯）'!$C$6:$L$47,10,FALSE))</f>
        <v>8</v>
      </c>
      <c r="AW62" s="171">
        <f>IF(AW61="","",VLOOKUP(AW61,'【記載例】シフト記号表（勤務時間帯）'!$C$6:$L$47,10,FALSE))</f>
        <v>7.9999999999999982</v>
      </c>
      <c r="AX62" s="171" t="str">
        <f>IF(AX61="","",VLOOKUP(AX61,'【記載例】シフト記号表（勤務時間帯）'!$C$6:$L$47,10,FALSE))</f>
        <v/>
      </c>
      <c r="AY62" s="171">
        <f>IF(AY61="","",VLOOKUP(AY61,'【記載例】シフト記号表（勤務時間帯）'!$C$6:$L$47,10,FALSE))</f>
        <v>8</v>
      </c>
      <c r="AZ62" s="171">
        <f>IF(AZ61="","",VLOOKUP(AZ61,'【記載例】シフト記号表（勤務時間帯）'!$C$6:$L$47,10,FALSE))</f>
        <v>8</v>
      </c>
      <c r="BA62" s="171" t="str">
        <f>IF(BA61="","",VLOOKUP(BA61,'【記載例】シフト記号表（勤務時間帯）'!$C$6:$L$47,10,FALSE))</f>
        <v/>
      </c>
      <c r="BB62" s="172">
        <f>IF(BB61="","",VLOOKUP(BB61,'【記載例】シフト記号表（勤務時間帯）'!$C$6:$L$47,10,FALSE))</f>
        <v>8</v>
      </c>
      <c r="BC62" s="170" t="str">
        <f>IF(BC61="","",VLOOKUP(BC61,'【記載例】シフト記号表（勤務時間帯）'!$C$6:$L$47,10,FALSE))</f>
        <v/>
      </c>
      <c r="BD62" s="171" t="str">
        <f>IF(BD61="","",VLOOKUP(BD61,'【記載例】シフト記号表（勤務時間帯）'!$C$6:$L$47,10,FALSE))</f>
        <v/>
      </c>
      <c r="BE62" s="171" t="str">
        <f>IF(BE61="","",VLOOKUP(BE61,'【記載例】シフト記号表（勤務時間帯）'!$C$6:$L$47,10,FALSE))</f>
        <v/>
      </c>
      <c r="BF62" s="975">
        <f>IF($BI$3="４週",SUM(AA62:BB62),IF($BI$3="暦月",SUM(AA62:BE62),""))</f>
        <v>160</v>
      </c>
      <c r="BG62" s="976"/>
      <c r="BH62" s="977">
        <f>IF($BI$3="４週",BF62/4,IF($BI$3="暦月",(BF62/($BI$8/7)),""))</f>
        <v>40</v>
      </c>
      <c r="BI62" s="976"/>
      <c r="BJ62" s="972"/>
      <c r="BK62" s="973"/>
      <c r="BL62" s="973"/>
      <c r="BM62" s="973"/>
      <c r="BN62" s="974"/>
    </row>
    <row r="63" spans="2:66" ht="20.25" customHeight="1">
      <c r="B63" s="978">
        <f>B61+1</f>
        <v>24</v>
      </c>
      <c r="C63" s="1036"/>
      <c r="D63" s="1038" t="s">
        <v>164</v>
      </c>
      <c r="E63" s="915"/>
      <c r="F63" s="1039"/>
      <c r="G63" s="980" t="s">
        <v>104</v>
      </c>
      <c r="H63" s="981"/>
      <c r="I63" s="160"/>
      <c r="J63" s="161"/>
      <c r="K63" s="160"/>
      <c r="L63" s="161"/>
      <c r="M63" s="984" t="s">
        <v>100</v>
      </c>
      <c r="N63" s="985"/>
      <c r="O63" s="988" t="s">
        <v>90</v>
      </c>
      <c r="P63" s="989"/>
      <c r="Q63" s="989"/>
      <c r="R63" s="981"/>
      <c r="S63" s="962" t="s">
        <v>187</v>
      </c>
      <c r="T63" s="963"/>
      <c r="U63" s="963"/>
      <c r="V63" s="963"/>
      <c r="W63" s="964"/>
      <c r="X63" s="183"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965"/>
      <c r="BG63" s="966"/>
      <c r="BH63" s="967"/>
      <c r="BI63" s="968"/>
      <c r="BJ63" s="969"/>
      <c r="BK63" s="970"/>
      <c r="BL63" s="970"/>
      <c r="BM63" s="970"/>
      <c r="BN63" s="971"/>
    </row>
    <row r="64" spans="2:66" ht="20.25" customHeight="1">
      <c r="B64" s="979"/>
      <c r="C64" s="1037"/>
      <c r="D64" s="1040"/>
      <c r="E64" s="915"/>
      <c r="F64" s="1039"/>
      <c r="G64" s="982"/>
      <c r="H64" s="983"/>
      <c r="I64" s="160"/>
      <c r="J64" s="161" t="str">
        <f>G63</f>
        <v>介護職員</v>
      </c>
      <c r="K64" s="160"/>
      <c r="L64" s="161" t="str">
        <f>M63</f>
        <v>C</v>
      </c>
      <c r="M64" s="986"/>
      <c r="N64" s="987"/>
      <c r="O64" s="990"/>
      <c r="P64" s="991"/>
      <c r="Q64" s="991"/>
      <c r="R64" s="983"/>
      <c r="S64" s="962"/>
      <c r="T64" s="963"/>
      <c r="U64" s="963"/>
      <c r="V64" s="963"/>
      <c r="W64" s="964"/>
      <c r="X64" s="184" t="s">
        <v>254</v>
      </c>
      <c r="Y64" s="120"/>
      <c r="Z64" s="185"/>
      <c r="AA64" s="170" t="str">
        <f>IF(AA63="","",VLOOKUP(AA63,'【記載例】シフト記号表（勤務時間帯）'!$C$6:$L$47,10,FALSE))</f>
        <v/>
      </c>
      <c r="AB64" s="171">
        <f>IF(AB63="","",VLOOKUP(AB63,'【記載例】シフト記号表（勤務時間帯）'!$C$6:$L$47,10,FALSE))</f>
        <v>7.9999999999999982</v>
      </c>
      <c r="AC64" s="171">
        <f>IF(AC63="","",VLOOKUP(AC63,'【記載例】シフト記号表（勤務時間帯）'!$C$6:$L$47,10,FALSE))</f>
        <v>8</v>
      </c>
      <c r="AD64" s="171" t="str">
        <f>IF(AD63="","",VLOOKUP(AD63,'【記載例】シフト記号表（勤務時間帯）'!$C$6:$L$47,10,FALSE))</f>
        <v/>
      </c>
      <c r="AE64" s="171">
        <f>IF(AE63="","",VLOOKUP(AE63,'【記載例】シフト記号表（勤務時間帯）'!$C$6:$L$47,10,FALSE))</f>
        <v>8</v>
      </c>
      <c r="AF64" s="171">
        <f>IF(AF63="","",VLOOKUP(AF63,'【記載例】シフト記号表（勤務時間帯）'!$C$6:$L$47,10,FALSE))</f>
        <v>8</v>
      </c>
      <c r="AG64" s="172" t="str">
        <f>IF(AG63="","",VLOOKUP(AG63,'【記載例】シフト記号表（勤務時間帯）'!$C$6:$L$47,10,FALSE))</f>
        <v/>
      </c>
      <c r="AH64" s="170" t="str">
        <f>IF(AH63="","",VLOOKUP(AH63,'【記載例】シフト記号表（勤務時間帯）'!$C$6:$L$47,10,FALSE))</f>
        <v/>
      </c>
      <c r="AI64" s="171">
        <f>IF(AI63="","",VLOOKUP(AI63,'【記載例】シフト記号表（勤務時間帯）'!$C$6:$L$47,10,FALSE))</f>
        <v>7.9999999999999982</v>
      </c>
      <c r="AJ64" s="171">
        <f>IF(AJ63="","",VLOOKUP(AJ63,'【記載例】シフト記号表（勤務時間帯）'!$C$6:$L$47,10,FALSE))</f>
        <v>8</v>
      </c>
      <c r="AK64" s="171">
        <f>IF(AK63="","",VLOOKUP(AK63,'【記載例】シフト記号表（勤務時間帯）'!$C$6:$L$47,10,FALSE))</f>
        <v>8</v>
      </c>
      <c r="AL64" s="171" t="str">
        <f>IF(AL63="","",VLOOKUP(AL63,'【記載例】シフト記号表（勤務時間帯）'!$C$6:$L$47,10,FALSE))</f>
        <v/>
      </c>
      <c r="AM64" s="171" t="str">
        <f>IF(AM63="","",VLOOKUP(AM63,'【記載例】シフト記号表（勤務時間帯）'!$C$6:$L$47,10,FALSE))</f>
        <v/>
      </c>
      <c r="AN64" s="172">
        <f>IF(AN63="","",VLOOKUP(AN63,'【記載例】シフト記号表（勤務時間帯）'!$C$6:$L$47,10,FALSE))</f>
        <v>7.9999999999999982</v>
      </c>
      <c r="AO64" s="170" t="str">
        <f>IF(AO63="","",VLOOKUP(AO63,'【記載例】シフト記号表（勤務時間帯）'!$C$6:$L$47,10,FALSE))</f>
        <v/>
      </c>
      <c r="AP64" s="171" t="str">
        <f>IF(AP63="","",VLOOKUP(AP63,'【記載例】シフト記号表（勤務時間帯）'!$C$6:$L$47,10,FALSE))</f>
        <v/>
      </c>
      <c r="AQ64" s="171">
        <f>IF(AQ63="","",VLOOKUP(AQ63,'【記載例】シフト記号表（勤務時間帯）'!$C$6:$L$47,10,FALSE))</f>
        <v>7.9999999999999982</v>
      </c>
      <c r="AR64" s="171">
        <f>IF(AR63="","",VLOOKUP(AR63,'【記載例】シフト記号表（勤務時間帯）'!$C$6:$L$47,10,FALSE))</f>
        <v>7.9999999999999982</v>
      </c>
      <c r="AS64" s="171">
        <f>IF(AS63="","",VLOOKUP(AS63,'【記載例】シフト記号表（勤務時間帯）'!$C$6:$L$47,10,FALSE))</f>
        <v>8</v>
      </c>
      <c r="AT64" s="171" t="str">
        <f>IF(AT63="","",VLOOKUP(AT63,'【記載例】シフト記号表（勤務時間帯）'!$C$6:$L$47,10,FALSE))</f>
        <v/>
      </c>
      <c r="AU64" s="172">
        <f>IF(AU63="","",VLOOKUP(AU63,'【記載例】シフト記号表（勤務時間帯）'!$C$6:$L$47,10,FALSE))</f>
        <v>8</v>
      </c>
      <c r="AV64" s="170" t="str">
        <f>IF(AV63="","",VLOOKUP(AV63,'【記載例】シフト記号表（勤務時間帯）'!$C$6:$L$47,10,FALSE))</f>
        <v/>
      </c>
      <c r="AW64" s="171">
        <f>IF(AW63="","",VLOOKUP(AW63,'【記載例】シフト記号表（勤務時間帯）'!$C$6:$L$47,10,FALSE))</f>
        <v>8</v>
      </c>
      <c r="AX64" s="171">
        <f>IF(AX63="","",VLOOKUP(AX63,'【記載例】シフト記号表（勤務時間帯）'!$C$6:$L$47,10,FALSE))</f>
        <v>8</v>
      </c>
      <c r="AY64" s="171" t="str">
        <f>IF(AY63="","",VLOOKUP(AY63,'【記載例】シフト記号表（勤務時間帯）'!$C$6:$L$47,10,FALSE))</f>
        <v/>
      </c>
      <c r="AZ64" s="171">
        <f>IF(AZ63="","",VLOOKUP(AZ63,'【記載例】シフト記号表（勤務時間帯）'!$C$6:$L$47,10,FALSE))</f>
        <v>8</v>
      </c>
      <c r="BA64" s="171">
        <f>IF(BA63="","",VLOOKUP(BA63,'【記載例】シフト記号表（勤務時間帯）'!$C$6:$L$47,10,FALSE))</f>
        <v>7.9999999999999982</v>
      </c>
      <c r="BB64" s="172" t="str">
        <f>IF(BB63="","",VLOOKUP(BB63,'【記載例】シフト記号表（勤務時間帯）'!$C$6:$L$47,10,FALSE))</f>
        <v/>
      </c>
      <c r="BC64" s="170" t="str">
        <f>IF(BC63="","",VLOOKUP(BC63,'【記載例】シフト記号表（勤務時間帯）'!$C$6:$L$47,10,FALSE))</f>
        <v/>
      </c>
      <c r="BD64" s="171" t="str">
        <f>IF(BD63="","",VLOOKUP(BD63,'【記載例】シフト記号表（勤務時間帯）'!$C$6:$L$47,10,FALSE))</f>
        <v/>
      </c>
      <c r="BE64" s="171" t="str">
        <f>IF(BE63="","",VLOOKUP(BE63,'【記載例】シフト記号表（勤務時間帯）'!$C$6:$L$47,10,FALSE))</f>
        <v/>
      </c>
      <c r="BF64" s="975">
        <f>IF($BI$3="４週",SUM(AA64:BB64),IF($BI$3="暦月",SUM(AA64:BE64),""))</f>
        <v>128</v>
      </c>
      <c r="BG64" s="976"/>
      <c r="BH64" s="977">
        <f>IF($BI$3="４週",BF64/4,IF($BI$3="暦月",(BF64/($BI$8/7)),""))</f>
        <v>32</v>
      </c>
      <c r="BI64" s="976"/>
      <c r="BJ64" s="972"/>
      <c r="BK64" s="973"/>
      <c r="BL64" s="973"/>
      <c r="BM64" s="973"/>
      <c r="BN64" s="974"/>
    </row>
    <row r="65" spans="2:66" ht="20.25" customHeight="1">
      <c r="B65" s="978">
        <f>B63+1</f>
        <v>25</v>
      </c>
      <c r="C65" s="1036" t="s">
        <v>163</v>
      </c>
      <c r="D65" s="1038" t="s">
        <v>165</v>
      </c>
      <c r="E65" s="915"/>
      <c r="F65" s="1039"/>
      <c r="G65" s="980" t="s">
        <v>104</v>
      </c>
      <c r="H65" s="981"/>
      <c r="I65" s="160"/>
      <c r="J65" s="161"/>
      <c r="K65" s="160"/>
      <c r="L65" s="161"/>
      <c r="M65" s="984" t="s">
        <v>89</v>
      </c>
      <c r="N65" s="985"/>
      <c r="O65" s="988" t="s">
        <v>19</v>
      </c>
      <c r="P65" s="989"/>
      <c r="Q65" s="989"/>
      <c r="R65" s="981"/>
      <c r="S65" s="962" t="s">
        <v>188</v>
      </c>
      <c r="T65" s="963"/>
      <c r="U65" s="963"/>
      <c r="V65" s="963"/>
      <c r="W65" s="964"/>
      <c r="X65" s="183"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965"/>
      <c r="BG65" s="966"/>
      <c r="BH65" s="967"/>
      <c r="BI65" s="968"/>
      <c r="BJ65" s="969"/>
      <c r="BK65" s="970"/>
      <c r="BL65" s="970"/>
      <c r="BM65" s="970"/>
      <c r="BN65" s="971"/>
    </row>
    <row r="66" spans="2:66" ht="20.25" customHeight="1">
      <c r="B66" s="979"/>
      <c r="C66" s="1037"/>
      <c r="D66" s="1040"/>
      <c r="E66" s="915"/>
      <c r="F66" s="1039"/>
      <c r="G66" s="982"/>
      <c r="H66" s="983"/>
      <c r="I66" s="160"/>
      <c r="J66" s="161" t="str">
        <f>G65</f>
        <v>介護職員</v>
      </c>
      <c r="K66" s="160"/>
      <c r="L66" s="161" t="str">
        <f>M65</f>
        <v>A</v>
      </c>
      <c r="M66" s="986"/>
      <c r="N66" s="987"/>
      <c r="O66" s="990"/>
      <c r="P66" s="991"/>
      <c r="Q66" s="991"/>
      <c r="R66" s="983"/>
      <c r="S66" s="962"/>
      <c r="T66" s="963"/>
      <c r="U66" s="963"/>
      <c r="V66" s="963"/>
      <c r="W66" s="964"/>
      <c r="X66" s="184" t="s">
        <v>254</v>
      </c>
      <c r="Y66" s="120"/>
      <c r="Z66" s="185"/>
      <c r="AA66" s="170">
        <f>IF(AA65="","",VLOOKUP(AA65,'【記載例】シフト記号表（勤務時間帯）'!$C$6:$L$47,10,FALSE))</f>
        <v>8</v>
      </c>
      <c r="AB66" s="171">
        <f>IF(AB65="","",VLOOKUP(AB65,'【記載例】シフト記号表（勤務時間帯）'!$C$6:$L$47,10,FALSE))</f>
        <v>8</v>
      </c>
      <c r="AC66" s="171" t="str">
        <f>IF(AC65="","",VLOOKUP(AC65,'【記載例】シフト記号表（勤務時間帯）'!$C$6:$L$47,10,FALSE))</f>
        <v/>
      </c>
      <c r="AD66" s="171" t="str">
        <f>IF(AD65="","",VLOOKUP(AD65,'【記載例】シフト記号表（勤務時間帯）'!$C$6:$L$47,10,FALSE))</f>
        <v/>
      </c>
      <c r="AE66" s="171">
        <f>IF(AE65="","",VLOOKUP(AE65,'【記載例】シフト記号表（勤務時間帯）'!$C$6:$L$47,10,FALSE))</f>
        <v>8</v>
      </c>
      <c r="AF66" s="171">
        <f>IF(AF65="","",VLOOKUP(AF65,'【記載例】シフト記号表（勤務時間帯）'!$C$6:$L$47,10,FALSE))</f>
        <v>8</v>
      </c>
      <c r="AG66" s="172">
        <f>IF(AG65="","",VLOOKUP(AG65,'【記載例】シフト記号表（勤務時間帯）'!$C$6:$L$47,10,FALSE))</f>
        <v>7.9999999999999982</v>
      </c>
      <c r="AH66" s="170">
        <f>IF(AH65="","",VLOOKUP(AH65,'【記載例】シフト記号表（勤務時間帯）'!$C$6:$L$47,10,FALSE))</f>
        <v>7.9999999999999982</v>
      </c>
      <c r="AI66" s="171" t="str">
        <f>IF(AI65="","",VLOOKUP(AI65,'【記載例】シフト記号表（勤務時間帯）'!$C$6:$L$47,10,FALSE))</f>
        <v/>
      </c>
      <c r="AJ66" s="171">
        <f>IF(AJ65="","",VLOOKUP(AJ65,'【記載例】シフト記号表（勤務時間帯）'!$C$6:$L$47,10,FALSE))</f>
        <v>8</v>
      </c>
      <c r="AK66" s="171">
        <f>IF(AK65="","",VLOOKUP(AK65,'【記載例】シフト記号表（勤務時間帯）'!$C$6:$L$47,10,FALSE))</f>
        <v>8</v>
      </c>
      <c r="AL66" s="171" t="str">
        <f>IF(AL65="","",VLOOKUP(AL65,'【記載例】シフト記号表（勤務時間帯）'!$C$6:$L$47,10,FALSE))</f>
        <v/>
      </c>
      <c r="AM66" s="171">
        <f>IF(AM65="","",VLOOKUP(AM65,'【記載例】シフト記号表（勤務時間帯）'!$C$6:$L$47,10,FALSE))</f>
        <v>8</v>
      </c>
      <c r="AN66" s="172">
        <f>IF(AN65="","",VLOOKUP(AN65,'【記載例】シフト記号表（勤務時間帯）'!$C$6:$L$47,10,FALSE))</f>
        <v>8</v>
      </c>
      <c r="AO66" s="170">
        <f>IF(AO65="","",VLOOKUP(AO65,'【記載例】シフト記号表（勤務時間帯）'!$C$6:$L$47,10,FALSE))</f>
        <v>7.9999999999999982</v>
      </c>
      <c r="AP66" s="171">
        <f>IF(AP65="","",VLOOKUP(AP65,'【記載例】シフト記号表（勤務時間帯）'!$C$6:$L$47,10,FALSE))</f>
        <v>7.9999999999999982</v>
      </c>
      <c r="AQ66" s="171" t="str">
        <f>IF(AQ65="","",VLOOKUP(AQ65,'【記載例】シフト記号表（勤務時間帯）'!$C$6:$L$47,10,FALSE))</f>
        <v/>
      </c>
      <c r="AR66" s="171">
        <f>IF(AR65="","",VLOOKUP(AR65,'【記載例】シフト記号表（勤務時間帯）'!$C$6:$L$47,10,FALSE))</f>
        <v>8</v>
      </c>
      <c r="AS66" s="171" t="str">
        <f>IF(AS65="","",VLOOKUP(AS65,'【記載例】シフト記号表（勤務時間帯）'!$C$6:$L$47,10,FALSE))</f>
        <v/>
      </c>
      <c r="AT66" s="171" t="str">
        <f>IF(AT65="","",VLOOKUP(AT65,'【記載例】シフト記号表（勤務時間帯）'!$C$6:$L$47,10,FALSE))</f>
        <v/>
      </c>
      <c r="AU66" s="172">
        <f>IF(AU65="","",VLOOKUP(AU65,'【記載例】シフト記号表（勤務時間帯）'!$C$6:$L$47,10,FALSE))</f>
        <v>8</v>
      </c>
      <c r="AV66" s="170">
        <f>IF(AV65="","",VLOOKUP(AV65,'【記載例】シフト記号表（勤務時間帯）'!$C$6:$L$47,10,FALSE))</f>
        <v>8</v>
      </c>
      <c r="AW66" s="171">
        <f>IF(AW65="","",VLOOKUP(AW65,'【記載例】シフト記号表（勤務時間帯）'!$C$6:$L$47,10,FALSE))</f>
        <v>7.9999999999999982</v>
      </c>
      <c r="AX66" s="171">
        <f>IF(AX65="","",VLOOKUP(AX65,'【記載例】シフト記号表（勤務時間帯）'!$C$6:$L$47,10,FALSE))</f>
        <v>7.9999999999999982</v>
      </c>
      <c r="AY66" s="171" t="str">
        <f>IF(AY65="","",VLOOKUP(AY65,'【記載例】シフト記号表（勤務時間帯）'!$C$6:$L$47,10,FALSE))</f>
        <v/>
      </c>
      <c r="AZ66" s="171">
        <f>IF(AZ65="","",VLOOKUP(AZ65,'【記載例】シフト記号表（勤務時間帯）'!$C$6:$L$47,10,FALSE))</f>
        <v>7.9999999999999982</v>
      </c>
      <c r="BA66" s="171">
        <f>IF(BA65="","",VLOOKUP(BA65,'【記載例】シフト記号表（勤務時間帯）'!$C$6:$L$47,10,FALSE))</f>
        <v>8</v>
      </c>
      <c r="BB66" s="172">
        <f>IF(BB65="","",VLOOKUP(BB65,'【記載例】シフト記号表（勤務時間帯）'!$C$6:$L$47,10,FALSE))</f>
        <v>8</v>
      </c>
      <c r="BC66" s="170" t="str">
        <f>IF(BC65="","",VLOOKUP(BC65,'【記載例】シフト記号表（勤務時間帯）'!$C$6:$L$47,10,FALSE))</f>
        <v/>
      </c>
      <c r="BD66" s="171" t="str">
        <f>IF(BD65="","",VLOOKUP(BD65,'【記載例】シフト記号表（勤務時間帯）'!$C$6:$L$47,10,FALSE))</f>
        <v/>
      </c>
      <c r="BE66" s="171" t="str">
        <f>IF(BE65="","",VLOOKUP(BE65,'【記載例】シフト記号表（勤務時間帯）'!$C$6:$L$47,10,FALSE))</f>
        <v/>
      </c>
      <c r="BF66" s="975">
        <f>IF($BI$3="４週",SUM(AA66:BB66),IF($BI$3="暦月",SUM(AA66:BE66),""))</f>
        <v>160</v>
      </c>
      <c r="BG66" s="976"/>
      <c r="BH66" s="977">
        <f>IF($BI$3="４週",BF66/4,IF($BI$3="暦月",(BF66/($BI$8/7)),""))</f>
        <v>40</v>
      </c>
      <c r="BI66" s="976"/>
      <c r="BJ66" s="972"/>
      <c r="BK66" s="973"/>
      <c r="BL66" s="973"/>
      <c r="BM66" s="973"/>
      <c r="BN66" s="974"/>
    </row>
    <row r="67" spans="2:66" ht="20.25" customHeight="1">
      <c r="B67" s="978">
        <f>B65+1</f>
        <v>26</v>
      </c>
      <c r="C67" s="1036"/>
      <c r="D67" s="1038" t="s">
        <v>165</v>
      </c>
      <c r="E67" s="915"/>
      <c r="F67" s="1039"/>
      <c r="G67" s="980" t="s">
        <v>104</v>
      </c>
      <c r="H67" s="981"/>
      <c r="I67" s="160"/>
      <c r="J67" s="161"/>
      <c r="K67" s="160"/>
      <c r="L67" s="161"/>
      <c r="M67" s="984" t="s">
        <v>89</v>
      </c>
      <c r="N67" s="985"/>
      <c r="O67" s="988" t="s">
        <v>90</v>
      </c>
      <c r="P67" s="989"/>
      <c r="Q67" s="989"/>
      <c r="R67" s="981"/>
      <c r="S67" s="962" t="s">
        <v>189</v>
      </c>
      <c r="T67" s="963"/>
      <c r="U67" s="963"/>
      <c r="V67" s="963"/>
      <c r="W67" s="964"/>
      <c r="X67" s="183"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965"/>
      <c r="BG67" s="966"/>
      <c r="BH67" s="967"/>
      <c r="BI67" s="968"/>
      <c r="BJ67" s="969"/>
      <c r="BK67" s="970"/>
      <c r="BL67" s="970"/>
      <c r="BM67" s="970"/>
      <c r="BN67" s="971"/>
    </row>
    <row r="68" spans="2:66" ht="20.25" customHeight="1">
      <c r="B68" s="979"/>
      <c r="C68" s="1037"/>
      <c r="D68" s="1040"/>
      <c r="E68" s="915"/>
      <c r="F68" s="1039"/>
      <c r="G68" s="982"/>
      <c r="H68" s="983"/>
      <c r="I68" s="160"/>
      <c r="J68" s="161" t="str">
        <f>G67</f>
        <v>介護職員</v>
      </c>
      <c r="K68" s="160"/>
      <c r="L68" s="161" t="str">
        <f>M67</f>
        <v>A</v>
      </c>
      <c r="M68" s="986"/>
      <c r="N68" s="987"/>
      <c r="O68" s="990"/>
      <c r="P68" s="991"/>
      <c r="Q68" s="991"/>
      <c r="R68" s="983"/>
      <c r="S68" s="962"/>
      <c r="T68" s="963"/>
      <c r="U68" s="963"/>
      <c r="V68" s="963"/>
      <c r="W68" s="964"/>
      <c r="X68" s="184" t="s">
        <v>254</v>
      </c>
      <c r="Y68" s="120"/>
      <c r="Z68" s="185"/>
      <c r="AA68" s="170" t="str">
        <f>IF(AA67="","",VLOOKUP(AA67,'【記載例】シフト記号表（勤務時間帯）'!$C$6:$L$47,10,FALSE))</f>
        <v/>
      </c>
      <c r="AB68" s="171">
        <f>IF(AB67="","",VLOOKUP(AB67,'【記載例】シフト記号表（勤務時間帯）'!$C$6:$L$47,10,FALSE))</f>
        <v>7.9999999999999982</v>
      </c>
      <c r="AC68" s="171">
        <f>IF(AC67="","",VLOOKUP(AC67,'【記載例】シフト記号表（勤務時間帯）'!$C$6:$L$47,10,FALSE))</f>
        <v>8</v>
      </c>
      <c r="AD68" s="171">
        <f>IF(AD67="","",VLOOKUP(AD67,'【記載例】シフト記号表（勤務時間帯）'!$C$6:$L$47,10,FALSE))</f>
        <v>8</v>
      </c>
      <c r="AE68" s="171" t="str">
        <f>IF(AE67="","",VLOOKUP(AE67,'【記載例】シフト記号表（勤務時間帯）'!$C$6:$L$47,10,FALSE))</f>
        <v/>
      </c>
      <c r="AF68" s="171">
        <f>IF(AF67="","",VLOOKUP(AF67,'【記載例】シフト記号表（勤務時間帯）'!$C$6:$L$47,10,FALSE))</f>
        <v>8</v>
      </c>
      <c r="AG68" s="172">
        <f>IF(AG67="","",VLOOKUP(AG67,'【記載例】シフト記号表（勤務時間帯）'!$C$6:$L$47,10,FALSE))</f>
        <v>8</v>
      </c>
      <c r="AH68" s="170">
        <f>IF(AH67="","",VLOOKUP(AH67,'【記載例】シフト記号表（勤務時間帯）'!$C$6:$L$47,10,FALSE))</f>
        <v>8</v>
      </c>
      <c r="AI68" s="171" t="str">
        <f>IF(AI67="","",VLOOKUP(AI67,'【記載例】シフト記号表（勤務時間帯）'!$C$6:$L$47,10,FALSE))</f>
        <v/>
      </c>
      <c r="AJ68" s="171">
        <f>IF(AJ67="","",VLOOKUP(AJ67,'【記載例】シフト記号表（勤務時間帯）'!$C$6:$L$47,10,FALSE))</f>
        <v>8</v>
      </c>
      <c r="AK68" s="171">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2">
        <f>IF(AN67="","",VLOOKUP(AN67,'【記載例】シフト記号表（勤務時間帯）'!$C$6:$L$47,10,FALSE))</f>
        <v>8</v>
      </c>
      <c r="AO68" s="170">
        <f>IF(AO67="","",VLOOKUP(AO67,'【記載例】シフト記号表（勤務時間帯）'!$C$6:$L$47,10,FALSE))</f>
        <v>8</v>
      </c>
      <c r="AP68" s="171">
        <f>IF(AP67="","",VLOOKUP(AP67,'【記載例】シフト記号表（勤務時間帯）'!$C$6:$L$47,10,FALSE))</f>
        <v>8</v>
      </c>
      <c r="AQ68" s="171">
        <f>IF(AQ67="","",VLOOKUP(AQ67,'【記載例】シフト記号表（勤務時間帯）'!$C$6:$L$47,10,FALSE))</f>
        <v>8</v>
      </c>
      <c r="AR68" s="171">
        <f>IF(AR67="","",VLOOKUP(AR67,'【記載例】シフト記号表（勤務時間帯）'!$C$6:$L$47,10,FALSE))</f>
        <v>8</v>
      </c>
      <c r="AS68" s="171">
        <f>IF(AS67="","",VLOOKUP(AS67,'【記載例】シフト記号表（勤務時間帯）'!$C$6:$L$47,10,FALSE))</f>
        <v>7.9999999999999982</v>
      </c>
      <c r="AT68" s="171">
        <f>IF(AT67="","",VLOOKUP(AT67,'【記載例】シフト記号表（勤務時間帯）'!$C$6:$L$47,10,FALSE))</f>
        <v>7.9999999999999982</v>
      </c>
      <c r="AU68" s="172" t="str">
        <f>IF(AU67="","",VLOOKUP(AU67,'【記載例】シフト記号表（勤務時間帯）'!$C$6:$L$47,10,FALSE))</f>
        <v/>
      </c>
      <c r="AV68" s="170">
        <f>IF(AV67="","",VLOOKUP(AV67,'【記載例】シフト記号表（勤務時間帯）'!$C$6:$L$47,10,FALSE))</f>
        <v>8</v>
      </c>
      <c r="AW68" s="171">
        <f>IF(AW67="","",VLOOKUP(AW67,'【記載例】シフト記号表（勤務時間帯）'!$C$6:$L$47,10,FALSE))</f>
        <v>8</v>
      </c>
      <c r="AX68" s="171">
        <f>IF(AX67="","",VLOOKUP(AX67,'【記載例】シフト記号表（勤務時間帯）'!$C$6:$L$47,10,FALSE))</f>
        <v>7.9999999999999982</v>
      </c>
      <c r="AY68" s="171">
        <f>IF(AY67="","",VLOOKUP(AY67,'【記載例】シフト記号表（勤務時間帯）'!$C$6:$L$47,10,FALSE))</f>
        <v>8</v>
      </c>
      <c r="AZ68" s="171" t="str">
        <f>IF(AZ67="","",VLOOKUP(AZ67,'【記載例】シフト記号表（勤務時間帯）'!$C$6:$L$47,10,FALSE))</f>
        <v/>
      </c>
      <c r="BA68" s="171" t="str">
        <f>IF(BA67="","",VLOOKUP(BA67,'【記載例】シフト記号表（勤務時間帯）'!$C$6:$L$47,10,FALSE))</f>
        <v/>
      </c>
      <c r="BB68" s="172">
        <f>IF(BB67="","",VLOOKUP(BB67,'【記載例】シフト記号表（勤務時間帯）'!$C$6:$L$47,10,FALSE))</f>
        <v>7.9999999999999982</v>
      </c>
      <c r="BC68" s="170" t="str">
        <f>IF(BC67="","",VLOOKUP(BC67,'【記載例】シフト記号表（勤務時間帯）'!$C$6:$L$47,10,FALSE))</f>
        <v/>
      </c>
      <c r="BD68" s="171" t="str">
        <f>IF(BD67="","",VLOOKUP(BD67,'【記載例】シフト記号表（勤務時間帯）'!$C$6:$L$47,10,FALSE))</f>
        <v/>
      </c>
      <c r="BE68" s="171" t="str">
        <f>IF(BE67="","",VLOOKUP(BE67,'【記載例】シフト記号表（勤務時間帯）'!$C$6:$L$47,10,FALSE))</f>
        <v/>
      </c>
      <c r="BF68" s="975">
        <f>IF($BI$3="４週",SUM(AA68:BB68),IF($BI$3="暦月",SUM(AA68:BE68),""))</f>
        <v>160</v>
      </c>
      <c r="BG68" s="976"/>
      <c r="BH68" s="977">
        <f>IF($BI$3="４週",BF68/4,IF($BI$3="暦月",(BF68/($BI$8/7)),""))</f>
        <v>40</v>
      </c>
      <c r="BI68" s="976"/>
      <c r="BJ68" s="972"/>
      <c r="BK68" s="973"/>
      <c r="BL68" s="973"/>
      <c r="BM68" s="973"/>
      <c r="BN68" s="974"/>
    </row>
    <row r="69" spans="2:66" ht="20.25" customHeight="1">
      <c r="B69" s="978">
        <f>B67+1</f>
        <v>27</v>
      </c>
      <c r="C69" s="1036"/>
      <c r="D69" s="1038" t="s">
        <v>165</v>
      </c>
      <c r="E69" s="915"/>
      <c r="F69" s="1039"/>
      <c r="G69" s="980" t="s">
        <v>104</v>
      </c>
      <c r="H69" s="981"/>
      <c r="I69" s="160"/>
      <c r="J69" s="161"/>
      <c r="K69" s="160"/>
      <c r="L69" s="161"/>
      <c r="M69" s="984" t="s">
        <v>89</v>
      </c>
      <c r="N69" s="985"/>
      <c r="O69" s="988" t="s">
        <v>90</v>
      </c>
      <c r="P69" s="989"/>
      <c r="Q69" s="989"/>
      <c r="R69" s="981"/>
      <c r="S69" s="962" t="s">
        <v>190</v>
      </c>
      <c r="T69" s="963"/>
      <c r="U69" s="963"/>
      <c r="V69" s="963"/>
      <c r="W69" s="964"/>
      <c r="X69" s="183"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965"/>
      <c r="BG69" s="966"/>
      <c r="BH69" s="967"/>
      <c r="BI69" s="968"/>
      <c r="BJ69" s="969"/>
      <c r="BK69" s="970"/>
      <c r="BL69" s="970"/>
      <c r="BM69" s="970"/>
      <c r="BN69" s="971"/>
    </row>
    <row r="70" spans="2:66" ht="20.25" customHeight="1">
      <c r="B70" s="979"/>
      <c r="C70" s="1037"/>
      <c r="D70" s="1040"/>
      <c r="E70" s="915"/>
      <c r="F70" s="1039"/>
      <c r="G70" s="982"/>
      <c r="H70" s="983"/>
      <c r="I70" s="160"/>
      <c r="J70" s="161" t="str">
        <f>G69</f>
        <v>介護職員</v>
      </c>
      <c r="K70" s="160"/>
      <c r="L70" s="161" t="str">
        <f>M69</f>
        <v>A</v>
      </c>
      <c r="M70" s="986"/>
      <c r="N70" s="987"/>
      <c r="O70" s="990"/>
      <c r="P70" s="991"/>
      <c r="Q70" s="991"/>
      <c r="R70" s="983"/>
      <c r="S70" s="962"/>
      <c r="T70" s="963"/>
      <c r="U70" s="963"/>
      <c r="V70" s="963"/>
      <c r="W70" s="964"/>
      <c r="X70" s="184" t="s">
        <v>254</v>
      </c>
      <c r="Y70" s="120"/>
      <c r="Z70" s="185"/>
      <c r="AA70" s="170">
        <f>IF(AA69="","",VLOOKUP(AA69,'【記載例】シフト記号表（勤務時間帯）'!$C$6:$L$47,10,FALSE))</f>
        <v>7.9999999999999982</v>
      </c>
      <c r="AB70" s="171" t="str">
        <f>IF(AB69="","",VLOOKUP(AB69,'【記載例】シフト記号表（勤務時間帯）'!$C$6:$L$47,10,FALSE))</f>
        <v/>
      </c>
      <c r="AC70" s="171">
        <f>IF(AC69="","",VLOOKUP(AC69,'【記載例】シフト記号表（勤務時間帯）'!$C$6:$L$47,10,FALSE))</f>
        <v>7.9999999999999982</v>
      </c>
      <c r="AD70" s="171" t="str">
        <f>IF(AD69="","",VLOOKUP(AD69,'【記載例】シフト記号表（勤務時間帯）'!$C$6:$L$47,10,FALSE))</f>
        <v/>
      </c>
      <c r="AE70" s="171">
        <f>IF(AE69="","",VLOOKUP(AE69,'【記載例】シフト記号表（勤務時間帯）'!$C$6:$L$47,10,FALSE))</f>
        <v>8</v>
      </c>
      <c r="AF70" s="171" t="str">
        <f>IF(AF69="","",VLOOKUP(AF69,'【記載例】シフト記号表（勤務時間帯）'!$C$6:$L$47,10,FALSE))</f>
        <v/>
      </c>
      <c r="AG70" s="172">
        <f>IF(AG69="","",VLOOKUP(AG69,'【記載例】シフト記号表（勤務時間帯）'!$C$6:$L$47,10,FALSE))</f>
        <v>8</v>
      </c>
      <c r="AH70" s="170">
        <f>IF(AH69="","",VLOOKUP(AH69,'【記載例】シフト記号表（勤務時間帯）'!$C$6:$L$47,10,FALSE))</f>
        <v>8</v>
      </c>
      <c r="AI70" s="171">
        <f>IF(AI69="","",VLOOKUP(AI69,'【記載例】シフト記号表（勤務時間帯）'!$C$6:$L$47,10,FALSE))</f>
        <v>8</v>
      </c>
      <c r="AJ70" s="171">
        <f>IF(AJ69="","",VLOOKUP(AJ69,'【記載例】シフト記号表（勤務時間帯）'!$C$6:$L$47,10,FALSE))</f>
        <v>8</v>
      </c>
      <c r="AK70" s="171">
        <f>IF(AK69="","",VLOOKUP(AK69,'【記載例】シフト記号表（勤務時間帯）'!$C$6:$L$47,10,FALSE))</f>
        <v>7.9999999999999982</v>
      </c>
      <c r="AL70" s="171">
        <f>IF(AL69="","",VLOOKUP(AL69,'【記載例】シフト記号表（勤務時間帯）'!$C$6:$L$47,10,FALSE))</f>
        <v>7.9999999999999982</v>
      </c>
      <c r="AM70" s="171" t="str">
        <f>IF(AM69="","",VLOOKUP(AM69,'【記載例】シフト記号表（勤務時間帯）'!$C$6:$L$47,10,FALSE))</f>
        <v/>
      </c>
      <c r="AN70" s="172">
        <f>IF(AN69="","",VLOOKUP(AN69,'【記載例】シフト記号表（勤務時間帯）'!$C$6:$L$47,10,FALSE))</f>
        <v>8</v>
      </c>
      <c r="AO70" s="170">
        <f>IF(AO69="","",VLOOKUP(AO69,'【記載例】シフト記号表（勤務時間帯）'!$C$6:$L$47,10,FALSE))</f>
        <v>8</v>
      </c>
      <c r="AP70" s="171">
        <f>IF(AP69="","",VLOOKUP(AP69,'【記載例】シフト記号表（勤務時間帯）'!$C$6:$L$47,10,FALSE))</f>
        <v>8</v>
      </c>
      <c r="AQ70" s="171">
        <f>IF(AQ69="","",VLOOKUP(AQ69,'【記載例】シフト記号表（勤務時間帯）'!$C$6:$L$47,10,FALSE))</f>
        <v>7.9999999999999982</v>
      </c>
      <c r="AR70" s="171" t="str">
        <f>IF(AR69="","",VLOOKUP(AR69,'【記載例】シフト記号表（勤務時間帯）'!$C$6:$L$47,10,FALSE))</f>
        <v/>
      </c>
      <c r="AS70" s="171">
        <f>IF(AS69="","",VLOOKUP(AS69,'【記載例】シフト記号表（勤務時間帯）'!$C$6:$L$47,10,FALSE))</f>
        <v>8</v>
      </c>
      <c r="AT70" s="171">
        <f>IF(AT69="","",VLOOKUP(AT69,'【記載例】シフト記号表（勤務時間帯）'!$C$6:$L$47,10,FALSE))</f>
        <v>8</v>
      </c>
      <c r="AU70" s="172" t="str">
        <f>IF(AU69="","",VLOOKUP(AU69,'【記載例】シフト記号表（勤務時間帯）'!$C$6:$L$47,10,FALSE))</f>
        <v/>
      </c>
      <c r="AV70" s="170" t="str">
        <f>IF(AV69="","",VLOOKUP(AV69,'【記載例】シフト記号表（勤務時間帯）'!$C$6:$L$47,10,FALSE))</f>
        <v/>
      </c>
      <c r="AW70" s="171">
        <f>IF(AW69="","",VLOOKUP(AW69,'【記載例】シフト記号表（勤務時間帯）'!$C$6:$L$47,10,FALSE))</f>
        <v>8</v>
      </c>
      <c r="AX70" s="171">
        <f>IF(AX69="","",VLOOKUP(AX69,'【記載例】シフト記号表（勤務時間帯）'!$C$6:$L$47,10,FALSE))</f>
        <v>8</v>
      </c>
      <c r="AY70" s="171">
        <f>IF(AY69="","",VLOOKUP(AY69,'【記載例】シフト記号表（勤務時間帯）'!$C$6:$L$47,10,FALSE))</f>
        <v>7.9999999999999982</v>
      </c>
      <c r="AZ70" s="171">
        <f>IF(AZ69="","",VLOOKUP(AZ69,'【記載例】シフト記号表（勤務時間帯）'!$C$6:$L$47,10,FALSE))</f>
        <v>8</v>
      </c>
      <c r="BA70" s="171">
        <f>IF(BA69="","",VLOOKUP(BA69,'【記載例】シフト記号表（勤務時間帯）'!$C$6:$L$47,10,FALSE))</f>
        <v>8</v>
      </c>
      <c r="BB70" s="172" t="str">
        <f>IF(BB69="","",VLOOKUP(BB69,'【記載例】シフト記号表（勤務時間帯）'!$C$6:$L$47,10,FALSE))</f>
        <v/>
      </c>
      <c r="BC70" s="170" t="str">
        <f>IF(BC69="","",VLOOKUP(BC69,'【記載例】シフト記号表（勤務時間帯）'!$C$6:$L$47,10,FALSE))</f>
        <v/>
      </c>
      <c r="BD70" s="171" t="str">
        <f>IF(BD69="","",VLOOKUP(BD69,'【記載例】シフト記号表（勤務時間帯）'!$C$6:$L$47,10,FALSE))</f>
        <v/>
      </c>
      <c r="BE70" s="171" t="str">
        <f>IF(BE69="","",VLOOKUP(BE69,'【記載例】シフト記号表（勤務時間帯）'!$C$6:$L$47,10,FALSE))</f>
        <v/>
      </c>
      <c r="BF70" s="975">
        <f>IF($BI$3="４週",SUM(AA70:BB70),IF($BI$3="暦月",SUM(AA70:BE70),""))</f>
        <v>160</v>
      </c>
      <c r="BG70" s="976"/>
      <c r="BH70" s="977">
        <f>IF($BI$3="４週",BF70/4,IF($BI$3="暦月",(BF70/($BI$8/7)),""))</f>
        <v>40</v>
      </c>
      <c r="BI70" s="976"/>
      <c r="BJ70" s="972"/>
      <c r="BK70" s="973"/>
      <c r="BL70" s="973"/>
      <c r="BM70" s="973"/>
      <c r="BN70" s="974"/>
    </row>
    <row r="71" spans="2:66" ht="20.25" customHeight="1">
      <c r="B71" s="978">
        <f>B69+1</f>
        <v>28</v>
      </c>
      <c r="C71" s="1036"/>
      <c r="D71" s="1038" t="s">
        <v>165</v>
      </c>
      <c r="E71" s="915"/>
      <c r="F71" s="1039"/>
      <c r="G71" s="980" t="s">
        <v>104</v>
      </c>
      <c r="H71" s="981"/>
      <c r="I71" s="160"/>
      <c r="J71" s="161"/>
      <c r="K71" s="160"/>
      <c r="L71" s="161"/>
      <c r="M71" s="984" t="s">
        <v>89</v>
      </c>
      <c r="N71" s="985"/>
      <c r="O71" s="988" t="s">
        <v>90</v>
      </c>
      <c r="P71" s="989"/>
      <c r="Q71" s="989"/>
      <c r="R71" s="981"/>
      <c r="S71" s="962" t="s">
        <v>191</v>
      </c>
      <c r="T71" s="963"/>
      <c r="U71" s="963"/>
      <c r="V71" s="963"/>
      <c r="W71" s="964"/>
      <c r="X71" s="183"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965"/>
      <c r="BG71" s="966"/>
      <c r="BH71" s="967"/>
      <c r="BI71" s="968"/>
      <c r="BJ71" s="969"/>
      <c r="BK71" s="970"/>
      <c r="BL71" s="970"/>
      <c r="BM71" s="970"/>
      <c r="BN71" s="971"/>
    </row>
    <row r="72" spans="2:66" ht="20.25" customHeight="1">
      <c r="B72" s="979"/>
      <c r="C72" s="1037"/>
      <c r="D72" s="1040"/>
      <c r="E72" s="915"/>
      <c r="F72" s="1039"/>
      <c r="G72" s="982"/>
      <c r="H72" s="983"/>
      <c r="I72" s="160"/>
      <c r="J72" s="161" t="str">
        <f>G71</f>
        <v>介護職員</v>
      </c>
      <c r="K72" s="160"/>
      <c r="L72" s="161" t="str">
        <f>M71</f>
        <v>A</v>
      </c>
      <c r="M72" s="986"/>
      <c r="N72" s="987"/>
      <c r="O72" s="990"/>
      <c r="P72" s="991"/>
      <c r="Q72" s="991"/>
      <c r="R72" s="983"/>
      <c r="S72" s="962"/>
      <c r="T72" s="963"/>
      <c r="U72" s="963"/>
      <c r="V72" s="963"/>
      <c r="W72" s="964"/>
      <c r="X72" s="184" t="s">
        <v>254</v>
      </c>
      <c r="Y72" s="120"/>
      <c r="Z72" s="185"/>
      <c r="AA72" s="170">
        <f>IF(AA71="","",VLOOKUP(AA71,'【記載例】シフト記号表（勤務時間帯）'!$C$6:$L$47,10,FALSE))</f>
        <v>8</v>
      </c>
      <c r="AB72" s="171" t="str">
        <f>IF(AB71="","",VLOOKUP(AB71,'【記載例】シフト記号表（勤務時間帯）'!$C$6:$L$47,10,FALSE))</f>
        <v/>
      </c>
      <c r="AC72" s="171">
        <f>IF(AC71="","",VLOOKUP(AC71,'【記載例】シフト記号表（勤務時間帯）'!$C$6:$L$47,10,FALSE))</f>
        <v>8</v>
      </c>
      <c r="AD72" s="171">
        <f>IF(AD71="","",VLOOKUP(AD71,'【記載例】シフト記号表（勤務時間帯）'!$C$6:$L$47,10,FALSE))</f>
        <v>7.9999999999999982</v>
      </c>
      <c r="AE72" s="171">
        <f>IF(AE71="","",VLOOKUP(AE71,'【記載例】シフト記号表（勤務時間帯）'!$C$6:$L$47,10,FALSE))</f>
        <v>7.9999999999999982</v>
      </c>
      <c r="AF72" s="171">
        <f>IF(AF71="","",VLOOKUP(AF71,'【記載例】シフト記号表（勤務時間帯）'!$C$6:$L$47,10,FALSE))</f>
        <v>7.9999999999999982</v>
      </c>
      <c r="AG72" s="172" t="str">
        <f>IF(AG71="","",VLOOKUP(AG71,'【記載例】シフト記号表（勤務時間帯）'!$C$6:$L$47,10,FALSE))</f>
        <v/>
      </c>
      <c r="AH72" s="170">
        <f>IF(AH71="","",VLOOKUP(AH71,'【記載例】シフト記号表（勤務時間帯）'!$C$6:$L$47,10,FALSE))</f>
        <v>8</v>
      </c>
      <c r="AI72" s="171">
        <f>IF(AI71="","",VLOOKUP(AI71,'【記載例】シフト記号表（勤務時間帯）'!$C$6:$L$47,10,FALSE))</f>
        <v>8</v>
      </c>
      <c r="AJ72" s="171">
        <f>IF(AJ71="","",VLOOKUP(AJ71,'【記載例】シフト記号表（勤務時間帯）'!$C$6:$L$47,10,FALSE))</f>
        <v>7.9999999999999982</v>
      </c>
      <c r="AK72" s="171"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2" t="str">
        <f>IF(AN71="","",VLOOKUP(AN71,'【記載例】シフト記号表（勤務時間帯）'!$C$6:$L$47,10,FALSE))</f>
        <v/>
      </c>
      <c r="AO72" s="170" t="str">
        <f>IF(AO71="","",VLOOKUP(AO71,'【記載例】シフト記号表（勤務時間帯）'!$C$6:$L$47,10,FALSE))</f>
        <v/>
      </c>
      <c r="AP72" s="171">
        <f>IF(AP71="","",VLOOKUP(AP71,'【記載例】シフト記号表（勤務時間帯）'!$C$6:$L$47,10,FALSE))</f>
        <v>8</v>
      </c>
      <c r="AQ72" s="171">
        <f>IF(AQ71="","",VLOOKUP(AQ71,'【記載例】シフト記号表（勤務時間帯）'!$C$6:$L$47,10,FALSE))</f>
        <v>8</v>
      </c>
      <c r="AR72" s="171">
        <f>IF(AR71="","",VLOOKUP(AR71,'【記載例】シフト記号表（勤務時間帯）'!$C$6:$L$47,10,FALSE))</f>
        <v>7.9999999999999982</v>
      </c>
      <c r="AS72" s="171" t="str">
        <f>IF(AS71="","",VLOOKUP(AS71,'【記載例】シフト記号表（勤務時間帯）'!$C$6:$L$47,10,FALSE))</f>
        <v/>
      </c>
      <c r="AT72" s="171">
        <f>IF(AT71="","",VLOOKUP(AT71,'【記載例】シフト記号表（勤務時間帯）'!$C$6:$L$47,10,FALSE))</f>
        <v>8</v>
      </c>
      <c r="AU72" s="172">
        <f>IF(AU71="","",VLOOKUP(AU71,'【記載例】シフト記号表（勤務時間帯）'!$C$6:$L$47,10,FALSE))</f>
        <v>8</v>
      </c>
      <c r="AV72" s="170">
        <f>IF(AV71="","",VLOOKUP(AV71,'【記載例】シフト記号表（勤務時間帯）'!$C$6:$L$47,10,FALSE))</f>
        <v>8</v>
      </c>
      <c r="AW72" s="171" t="str">
        <f>IF(AW71="","",VLOOKUP(AW71,'【記載例】シフト記号表（勤務時間帯）'!$C$6:$L$47,10,FALSE))</f>
        <v/>
      </c>
      <c r="AX72" s="171">
        <f>IF(AX71="","",VLOOKUP(AX71,'【記載例】シフト記号表（勤務時間帯）'!$C$6:$L$47,10,FALSE))</f>
        <v>8</v>
      </c>
      <c r="AY72" s="171">
        <f>IF(AY71="","",VLOOKUP(AY71,'【記載例】シフト記号表（勤務時間帯）'!$C$6:$L$47,10,FALSE))</f>
        <v>8</v>
      </c>
      <c r="AZ72" s="171">
        <f>IF(AZ71="","",VLOOKUP(AZ71,'【記載例】シフト記号表（勤務時間帯）'!$C$6:$L$47,10,FALSE))</f>
        <v>7.9999999999999982</v>
      </c>
      <c r="BA72" s="171" t="str">
        <f>IF(BA71="","",VLOOKUP(BA71,'【記載例】シフト記号表（勤務時間帯）'!$C$6:$L$47,10,FALSE))</f>
        <v/>
      </c>
      <c r="BB72" s="172">
        <f>IF(BB71="","",VLOOKUP(BB71,'【記載例】シフト記号表（勤務時間帯）'!$C$6:$L$47,10,FALSE))</f>
        <v>8</v>
      </c>
      <c r="BC72" s="170" t="str">
        <f>IF(BC71="","",VLOOKUP(BC71,'【記載例】シフト記号表（勤務時間帯）'!$C$6:$L$47,10,FALSE))</f>
        <v/>
      </c>
      <c r="BD72" s="171" t="str">
        <f>IF(BD71="","",VLOOKUP(BD71,'【記載例】シフト記号表（勤務時間帯）'!$C$6:$L$47,10,FALSE))</f>
        <v/>
      </c>
      <c r="BE72" s="171" t="str">
        <f>IF(BE71="","",VLOOKUP(BE71,'【記載例】シフト記号表（勤務時間帯）'!$C$6:$L$47,10,FALSE))</f>
        <v/>
      </c>
      <c r="BF72" s="975">
        <f>IF($BI$3="４週",SUM(AA72:BB72),IF($BI$3="暦月",SUM(AA72:BE72),""))</f>
        <v>160</v>
      </c>
      <c r="BG72" s="976"/>
      <c r="BH72" s="977">
        <f>IF($BI$3="４週",BF72/4,IF($BI$3="暦月",(BF72/($BI$8/7)),""))</f>
        <v>40</v>
      </c>
      <c r="BI72" s="976"/>
      <c r="BJ72" s="972"/>
      <c r="BK72" s="973"/>
      <c r="BL72" s="973"/>
      <c r="BM72" s="973"/>
      <c r="BN72" s="974"/>
    </row>
    <row r="73" spans="2:66" ht="20.25" customHeight="1">
      <c r="B73" s="978">
        <f>B71+1</f>
        <v>29</v>
      </c>
      <c r="C73" s="1036"/>
      <c r="D73" s="1038" t="s">
        <v>165</v>
      </c>
      <c r="E73" s="915"/>
      <c r="F73" s="1039"/>
      <c r="G73" s="980" t="s">
        <v>104</v>
      </c>
      <c r="H73" s="981"/>
      <c r="I73" s="160"/>
      <c r="J73" s="161"/>
      <c r="K73" s="160"/>
      <c r="L73" s="161"/>
      <c r="M73" s="984" t="s">
        <v>100</v>
      </c>
      <c r="N73" s="985"/>
      <c r="O73" s="988" t="s">
        <v>90</v>
      </c>
      <c r="P73" s="989"/>
      <c r="Q73" s="989"/>
      <c r="R73" s="981"/>
      <c r="S73" s="962" t="s">
        <v>192</v>
      </c>
      <c r="T73" s="963"/>
      <c r="U73" s="963"/>
      <c r="V73" s="963"/>
      <c r="W73" s="964"/>
      <c r="X73" s="183"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965"/>
      <c r="BG73" s="966"/>
      <c r="BH73" s="967"/>
      <c r="BI73" s="968"/>
      <c r="BJ73" s="969"/>
      <c r="BK73" s="970"/>
      <c r="BL73" s="970"/>
      <c r="BM73" s="970"/>
      <c r="BN73" s="971"/>
    </row>
    <row r="74" spans="2:66" ht="20.25" customHeight="1">
      <c r="B74" s="979"/>
      <c r="C74" s="1037"/>
      <c r="D74" s="1040"/>
      <c r="E74" s="915"/>
      <c r="F74" s="1039"/>
      <c r="G74" s="1055"/>
      <c r="H74" s="1056"/>
      <c r="I74" s="195"/>
      <c r="J74" s="196" t="str">
        <f>G73</f>
        <v>介護職員</v>
      </c>
      <c r="K74" s="195"/>
      <c r="L74" s="196" t="str">
        <f>M73</f>
        <v>C</v>
      </c>
      <c r="M74" s="1057"/>
      <c r="N74" s="1058"/>
      <c r="O74" s="1059"/>
      <c r="P74" s="1060"/>
      <c r="Q74" s="1060"/>
      <c r="R74" s="1056"/>
      <c r="S74" s="962"/>
      <c r="T74" s="963"/>
      <c r="U74" s="963"/>
      <c r="V74" s="963"/>
      <c r="W74" s="964"/>
      <c r="X74" s="184" t="s">
        <v>254</v>
      </c>
      <c r="Y74" s="120"/>
      <c r="Z74" s="185"/>
      <c r="AA74" s="170">
        <f>IF(AA73="","",VLOOKUP(AA73,'【記載例】シフト記号表（勤務時間帯）'!$C$6:$L$47,10,FALSE))</f>
        <v>8</v>
      </c>
      <c r="AB74" s="171" t="str">
        <f>IF(AB73="","",VLOOKUP(AB73,'【記載例】シフト記号表（勤務時間帯）'!$C$6:$L$47,10,FALSE))</f>
        <v/>
      </c>
      <c r="AC74" s="171" t="str">
        <f>IF(AC73="","",VLOOKUP(AC73,'【記載例】シフト記号表（勤務時間帯）'!$C$6:$L$47,10,FALSE))</f>
        <v/>
      </c>
      <c r="AD74" s="171">
        <f>IF(AD73="","",VLOOKUP(AD73,'【記載例】シフト記号表（勤務時間帯）'!$C$6:$L$47,10,FALSE))</f>
        <v>8</v>
      </c>
      <c r="AE74" s="171" t="str">
        <f>IF(AE73="","",VLOOKUP(AE73,'【記載例】シフト記号表（勤務時間帯）'!$C$6:$L$47,10,FALSE))</f>
        <v/>
      </c>
      <c r="AF74" s="171">
        <f>IF(AF73="","",VLOOKUP(AF73,'【記載例】シフト記号表（勤務時間帯）'!$C$6:$L$47,10,FALSE))</f>
        <v>8</v>
      </c>
      <c r="AG74" s="172">
        <f>IF(AG73="","",VLOOKUP(AG73,'【記載例】シフト記号表（勤務時間帯）'!$C$6:$L$47,10,FALSE))</f>
        <v>8</v>
      </c>
      <c r="AH74" s="170" t="str">
        <f>IF(AH73="","",VLOOKUP(AH73,'【記載例】シフト記号表（勤務時間帯）'!$C$6:$L$47,10,FALSE))</f>
        <v/>
      </c>
      <c r="AI74" s="171">
        <f>IF(AI73="","",VLOOKUP(AI73,'【記載例】シフト記号表（勤務時間帯）'!$C$6:$L$47,10,FALSE))</f>
        <v>8</v>
      </c>
      <c r="AJ74" s="171" t="str">
        <f>IF(AJ73="","",VLOOKUP(AJ73,'【記載例】シフト記号表（勤務時間帯）'!$C$6:$L$47,10,FALSE))</f>
        <v/>
      </c>
      <c r="AK74" s="171" t="str">
        <f>IF(AK73="","",VLOOKUP(AK73,'【記載例】シフト記号表（勤務時間帯）'!$C$6:$L$47,10,FALSE))</f>
        <v/>
      </c>
      <c r="AL74" s="171">
        <f>IF(AL73="","",VLOOKUP(AL73,'【記載例】シフト記号表（勤務時間帯）'!$C$6:$L$47,10,FALSE))</f>
        <v>8</v>
      </c>
      <c r="AM74" s="171">
        <f>IF(AM73="","",VLOOKUP(AM73,'【記載例】シフト記号表（勤務時間帯）'!$C$6:$L$47,10,FALSE))</f>
        <v>7.9999999999999982</v>
      </c>
      <c r="AN74" s="172">
        <f>IF(AN73="","",VLOOKUP(AN73,'【記載例】シフト記号表（勤務時間帯）'!$C$6:$L$47,10,FALSE))</f>
        <v>7.9999999999999982</v>
      </c>
      <c r="AO74" s="170">
        <f>IF(AO73="","",VLOOKUP(AO73,'【記載例】シフト記号表（勤務時間帯）'!$C$6:$L$47,10,FALSE))</f>
        <v>8</v>
      </c>
      <c r="AP74" s="171" t="str">
        <f>IF(AP73="","",VLOOKUP(AP73,'【記載例】シフト記号表（勤務時間帯）'!$C$6:$L$47,10,FALSE))</f>
        <v/>
      </c>
      <c r="AQ74" s="171">
        <f>IF(AQ73="","",VLOOKUP(AQ73,'【記載例】シフト記号表（勤務時間帯）'!$C$6:$L$47,10,FALSE))</f>
        <v>8</v>
      </c>
      <c r="AR74" s="171" t="str">
        <f>IF(AR73="","",VLOOKUP(AR73,'【記載例】シフト記号表（勤務時間帯）'!$C$6:$L$47,10,FALSE))</f>
        <v/>
      </c>
      <c r="AS74" s="171">
        <f>IF(AS73="","",VLOOKUP(AS73,'【記載例】シフト記号表（勤務時間帯）'!$C$6:$L$47,10,FALSE))</f>
        <v>8</v>
      </c>
      <c r="AT74" s="171" t="str">
        <f>IF(AT73="","",VLOOKUP(AT73,'【記載例】シフト記号表（勤務時間帯）'!$C$6:$L$47,10,FALSE))</f>
        <v/>
      </c>
      <c r="AU74" s="172">
        <f>IF(AU73="","",VLOOKUP(AU73,'【記載例】シフト記号表（勤務時間帯）'!$C$6:$L$47,10,FALSE))</f>
        <v>7.9999999999999982</v>
      </c>
      <c r="AV74" s="170">
        <f>IF(AV73="","",VLOOKUP(AV73,'【記載例】シフト記号表（勤務時間帯）'!$C$6:$L$47,10,FALSE))</f>
        <v>7.9999999999999982</v>
      </c>
      <c r="AW74" s="171">
        <f>IF(AW73="","",VLOOKUP(AW73,'【記載例】シフト記号表（勤務時間帯）'!$C$6:$L$47,10,FALSE))</f>
        <v>8</v>
      </c>
      <c r="AX74" s="171" t="str">
        <f>IF(AX73="","",VLOOKUP(AX73,'【記載例】シフト記号表（勤務時間帯）'!$C$6:$L$47,10,FALSE))</f>
        <v/>
      </c>
      <c r="AY74" s="171">
        <f>IF(AY73="","",VLOOKUP(AY73,'【記載例】シフト記号表（勤務時間帯）'!$C$6:$L$47,10,FALSE))</f>
        <v>8</v>
      </c>
      <c r="AZ74" s="171" t="str">
        <f>IF(AZ73="","",VLOOKUP(AZ73,'【記載例】シフト記号表（勤務時間帯）'!$C$6:$L$47,10,FALSE))</f>
        <v/>
      </c>
      <c r="BA74" s="171">
        <f>IF(BA73="","",VLOOKUP(BA73,'【記載例】シフト記号表（勤務時間帯）'!$C$6:$L$47,10,FALSE))</f>
        <v>7.9999999999999982</v>
      </c>
      <c r="BB74" s="172" t="str">
        <f>IF(BB73="","",VLOOKUP(BB73,'【記載例】シフト記号表（勤務時間帯）'!$C$6:$L$47,10,FALSE))</f>
        <v/>
      </c>
      <c r="BC74" s="170" t="str">
        <f>IF(BC73="","",VLOOKUP(BC73,'【記載例】シフト記号表（勤務時間帯）'!$C$6:$L$47,10,FALSE))</f>
        <v/>
      </c>
      <c r="BD74" s="171" t="str">
        <f>IF(BD73="","",VLOOKUP(BD73,'【記載例】シフト記号表（勤務時間帯）'!$C$6:$L$47,10,FALSE))</f>
        <v/>
      </c>
      <c r="BE74" s="171" t="str">
        <f>IF(BE73="","",VLOOKUP(BE73,'【記載例】シフト記号表（勤務時間帯）'!$C$6:$L$47,10,FALSE))</f>
        <v/>
      </c>
      <c r="BF74" s="1064">
        <f>IF($BI$3="４週",SUM(AA74:BB74),IF($BI$3="暦月",SUM(AA74:BE74),""))</f>
        <v>128</v>
      </c>
      <c r="BG74" s="1065"/>
      <c r="BH74" s="1066">
        <f>IF($BI$3="４週",BF74/4,IF($BI$3="暦月",(BF74/($BI$8/7)),""))</f>
        <v>32</v>
      </c>
      <c r="BI74" s="1065"/>
      <c r="BJ74" s="1061"/>
      <c r="BK74" s="1062"/>
      <c r="BL74" s="1062"/>
      <c r="BM74" s="1062"/>
      <c r="BN74" s="1063"/>
    </row>
    <row r="75" spans="2:66" ht="20.25" customHeight="1">
      <c r="B75" s="49"/>
      <c r="C75" s="49"/>
      <c r="D75" s="49"/>
      <c r="E75" s="49"/>
      <c r="F75" s="49"/>
      <c r="G75" s="69"/>
      <c r="H75" s="69"/>
      <c r="I75" s="69"/>
      <c r="J75" s="69"/>
      <c r="K75" s="69"/>
      <c r="L75" s="69"/>
      <c r="M75" s="70"/>
      <c r="N75" s="70"/>
      <c r="O75" s="69"/>
      <c r="P75" s="69"/>
      <c r="Q75" s="69"/>
      <c r="R75" s="69"/>
      <c r="S75" s="71"/>
      <c r="T75" s="71"/>
      <c r="U75" s="71"/>
      <c r="V75" s="72"/>
      <c r="W75" s="72"/>
      <c r="X75" s="72"/>
      <c r="Y75" s="73"/>
      <c r="Z75" s="74"/>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6"/>
      <c r="BI75" s="76"/>
      <c r="BJ75" s="71"/>
      <c r="BK75" s="71"/>
      <c r="BL75" s="71"/>
      <c r="BM75" s="71"/>
      <c r="BN75" s="71"/>
    </row>
    <row r="76" spans="2:66" ht="20.25" customHeight="1">
      <c r="B76" s="49"/>
      <c r="C76" s="49"/>
      <c r="D76" s="49"/>
      <c r="E76" s="49"/>
      <c r="F76" s="49"/>
      <c r="G76" s="69"/>
      <c r="H76" s="69"/>
      <c r="I76" s="69"/>
      <c r="J76" s="69"/>
      <c r="K76" s="69"/>
      <c r="L76" s="69"/>
      <c r="M76" s="121"/>
      <c r="N76" s="122" t="s">
        <v>283</v>
      </c>
      <c r="O76" s="122"/>
      <c r="P76" s="122"/>
      <c r="Q76" s="122"/>
      <c r="R76" s="122"/>
      <c r="S76" s="122"/>
      <c r="T76" s="122"/>
      <c r="U76" s="122"/>
      <c r="V76" s="122"/>
      <c r="W76" s="122"/>
      <c r="X76" s="123"/>
      <c r="Y76" s="122"/>
      <c r="Z76" s="122"/>
      <c r="AA76" s="122"/>
      <c r="AB76" s="122"/>
      <c r="AC76" s="122"/>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5"/>
      <c r="BI76" s="76"/>
      <c r="BJ76" s="71"/>
      <c r="BK76" s="71"/>
      <c r="BL76" s="71"/>
      <c r="BM76" s="71"/>
      <c r="BN76" s="71"/>
    </row>
    <row r="77" spans="2:66" ht="20.25" customHeight="1">
      <c r="B77" s="49"/>
      <c r="C77" s="49"/>
      <c r="D77" s="49"/>
      <c r="E77" s="49"/>
      <c r="F77" s="49"/>
      <c r="G77" s="69"/>
      <c r="H77" s="69"/>
      <c r="I77" s="69"/>
      <c r="J77" s="69"/>
      <c r="K77" s="69"/>
      <c r="L77" s="69"/>
      <c r="M77" s="121"/>
      <c r="N77" s="122"/>
      <c r="O77" s="122" t="s">
        <v>140</v>
      </c>
      <c r="P77" s="122"/>
      <c r="Q77" s="122"/>
      <c r="R77" s="122"/>
      <c r="S77" s="122"/>
      <c r="T77" s="122"/>
      <c r="U77" s="122"/>
      <c r="V77" s="122"/>
      <c r="W77" s="122"/>
      <c r="X77" s="123"/>
      <c r="Y77" s="122"/>
      <c r="Z77" s="122"/>
      <c r="AA77" s="122"/>
      <c r="AB77" s="122"/>
      <c r="AC77" s="122"/>
      <c r="AD77" s="124"/>
      <c r="AE77" s="122" t="s">
        <v>151</v>
      </c>
      <c r="AF77" s="122"/>
      <c r="AG77" s="122"/>
      <c r="AH77" s="122"/>
      <c r="AI77" s="122"/>
      <c r="AJ77" s="122"/>
      <c r="AK77" s="122"/>
      <c r="AL77" s="122"/>
      <c r="AM77" s="122"/>
      <c r="AN77" s="123"/>
      <c r="AO77" s="122"/>
      <c r="AP77" s="122"/>
      <c r="AQ77" s="122"/>
      <c r="AR77" s="122"/>
      <c r="AS77" s="124"/>
      <c r="AT77" s="124"/>
      <c r="AU77" s="122" t="s">
        <v>152</v>
      </c>
      <c r="AV77" s="124"/>
      <c r="AW77" s="124"/>
      <c r="AX77" s="124"/>
      <c r="AY77" s="124"/>
      <c r="AZ77" s="124"/>
      <c r="BA77" s="124"/>
      <c r="BB77" s="124"/>
      <c r="BC77" s="124"/>
      <c r="BD77" s="124"/>
      <c r="BE77" s="124"/>
      <c r="BF77" s="124"/>
      <c r="BG77" s="124"/>
      <c r="BH77" s="125"/>
      <c r="BI77" s="76"/>
      <c r="BJ77" s="1015"/>
      <c r="BK77" s="1015"/>
      <c r="BL77" s="1015"/>
      <c r="BM77" s="1015"/>
      <c r="BN77" s="71"/>
    </row>
    <row r="78" spans="2:66" ht="20.25" customHeight="1">
      <c r="B78" s="49"/>
      <c r="C78" s="49"/>
      <c r="D78" s="49"/>
      <c r="E78" s="49"/>
      <c r="F78" s="49"/>
      <c r="G78" s="69"/>
      <c r="H78" s="69"/>
      <c r="I78" s="69"/>
      <c r="J78" s="69"/>
      <c r="K78" s="69"/>
      <c r="L78" s="69"/>
      <c r="M78" s="121"/>
      <c r="N78" s="122"/>
      <c r="O78" s="1016" t="s">
        <v>132</v>
      </c>
      <c r="P78" s="1016"/>
      <c r="Q78" s="1016" t="s">
        <v>133</v>
      </c>
      <c r="R78" s="1016"/>
      <c r="S78" s="1016"/>
      <c r="T78" s="1016"/>
      <c r="U78" s="122"/>
      <c r="V78" s="1018" t="s">
        <v>134</v>
      </c>
      <c r="W78" s="1018"/>
      <c r="X78" s="1018"/>
      <c r="Y78" s="1018"/>
      <c r="Z78" s="126"/>
      <c r="AA78" s="127" t="s">
        <v>135</v>
      </c>
      <c r="AB78" s="127"/>
      <c r="AC78" s="2"/>
      <c r="AD78" s="124"/>
      <c r="AE78" s="1016" t="s">
        <v>132</v>
      </c>
      <c r="AF78" s="1016"/>
      <c r="AG78" s="1016" t="s">
        <v>133</v>
      </c>
      <c r="AH78" s="1016"/>
      <c r="AI78" s="1016"/>
      <c r="AJ78" s="1016"/>
      <c r="AK78" s="122"/>
      <c r="AL78" s="1018" t="s">
        <v>134</v>
      </c>
      <c r="AM78" s="1018"/>
      <c r="AN78" s="1018"/>
      <c r="AO78" s="1018"/>
      <c r="AP78" s="126"/>
      <c r="AQ78" s="127" t="s">
        <v>135</v>
      </c>
      <c r="AR78" s="127"/>
      <c r="AS78" s="124"/>
      <c r="AT78" s="124"/>
      <c r="AU78" s="124"/>
      <c r="AV78" s="124"/>
      <c r="AW78" s="124"/>
      <c r="AX78" s="124"/>
      <c r="AY78" s="124"/>
      <c r="AZ78" s="124"/>
      <c r="BA78" s="124"/>
      <c r="BB78" s="124"/>
      <c r="BC78" s="124"/>
      <c r="BD78" s="124"/>
      <c r="BE78" s="124"/>
      <c r="BF78" s="124"/>
      <c r="BG78" s="124"/>
      <c r="BH78" s="125"/>
      <c r="BI78" s="76"/>
      <c r="BJ78" s="1019"/>
      <c r="BK78" s="1019"/>
      <c r="BL78" s="1019"/>
      <c r="BM78" s="1019"/>
      <c r="BN78" s="71"/>
    </row>
    <row r="79" spans="2:66" ht="20.25" customHeight="1">
      <c r="B79" s="49"/>
      <c r="C79" s="49"/>
      <c r="D79" s="49"/>
      <c r="E79" s="49"/>
      <c r="F79" s="49"/>
      <c r="G79" s="69"/>
      <c r="H79" s="69"/>
      <c r="I79" s="69"/>
      <c r="J79" s="69"/>
      <c r="K79" s="69"/>
      <c r="L79" s="69"/>
      <c r="M79" s="121"/>
      <c r="N79" s="122"/>
      <c r="O79" s="1017"/>
      <c r="P79" s="1017"/>
      <c r="Q79" s="1017" t="s">
        <v>136</v>
      </c>
      <c r="R79" s="1017"/>
      <c r="S79" s="1017" t="s">
        <v>137</v>
      </c>
      <c r="T79" s="1017"/>
      <c r="U79" s="122"/>
      <c r="V79" s="1017" t="s">
        <v>136</v>
      </c>
      <c r="W79" s="1017"/>
      <c r="X79" s="1017" t="s">
        <v>137</v>
      </c>
      <c r="Y79" s="1017"/>
      <c r="Z79" s="126"/>
      <c r="AA79" s="127" t="s">
        <v>138</v>
      </c>
      <c r="AB79" s="127"/>
      <c r="AC79" s="2"/>
      <c r="AD79" s="124"/>
      <c r="AE79" s="1017"/>
      <c r="AF79" s="1017"/>
      <c r="AG79" s="1017" t="s">
        <v>136</v>
      </c>
      <c r="AH79" s="1017"/>
      <c r="AI79" s="1017" t="s">
        <v>137</v>
      </c>
      <c r="AJ79" s="1017"/>
      <c r="AK79" s="122"/>
      <c r="AL79" s="1017" t="s">
        <v>136</v>
      </c>
      <c r="AM79" s="1017"/>
      <c r="AN79" s="1017" t="s">
        <v>137</v>
      </c>
      <c r="AO79" s="1017"/>
      <c r="AP79" s="126"/>
      <c r="AQ79" s="127" t="s">
        <v>138</v>
      </c>
      <c r="AR79" s="127"/>
      <c r="AS79" s="124"/>
      <c r="AT79" s="124"/>
      <c r="AU79" s="128" t="s">
        <v>154</v>
      </c>
      <c r="AV79" s="128"/>
      <c r="AW79" s="128"/>
      <c r="AX79" s="128"/>
      <c r="AY79" s="126"/>
      <c r="AZ79" s="127" t="s">
        <v>155</v>
      </c>
      <c r="BA79" s="128"/>
      <c r="BB79" s="128"/>
      <c r="BC79" s="128"/>
      <c r="BD79" s="126"/>
      <c r="BE79" s="1017" t="s">
        <v>139</v>
      </c>
      <c r="BF79" s="1017"/>
      <c r="BG79" s="1017"/>
      <c r="BH79" s="1017"/>
      <c r="BI79" s="76"/>
      <c r="BJ79" s="1020"/>
      <c r="BK79" s="1020"/>
      <c r="BL79" s="1020"/>
      <c r="BM79" s="1020"/>
      <c r="BN79" s="71"/>
    </row>
    <row r="80" spans="2:66" ht="20.25" customHeight="1">
      <c r="B80" s="49"/>
      <c r="C80" s="49"/>
      <c r="D80" s="49"/>
      <c r="E80" s="49"/>
      <c r="F80" s="49"/>
      <c r="G80" s="69"/>
      <c r="H80" s="69"/>
      <c r="I80" s="69"/>
      <c r="J80" s="69"/>
      <c r="K80" s="69"/>
      <c r="L80" s="69"/>
      <c r="M80" s="121"/>
      <c r="N80" s="122"/>
      <c r="O80" s="1008" t="s">
        <v>6</v>
      </c>
      <c r="P80" s="1008"/>
      <c r="Q80" s="1009">
        <f>SUMIFS($BF$17:$BF$74,$J$17:$J$74,"看護職員",$L$17:$L$74,"A")</f>
        <v>320</v>
      </c>
      <c r="R80" s="1009"/>
      <c r="S80" s="1010">
        <f>SUMIFS($BH$17:$BH$74,$J$17:$J$74,"看護職員",$L$17:$L$74,"A")</f>
        <v>80</v>
      </c>
      <c r="T80" s="1010"/>
      <c r="U80" s="136"/>
      <c r="V80" s="1011">
        <v>0</v>
      </c>
      <c r="W80" s="1011"/>
      <c r="X80" s="1011">
        <v>0</v>
      </c>
      <c r="Y80" s="1011"/>
      <c r="Z80" s="137"/>
      <c r="AA80" s="1021">
        <v>2</v>
      </c>
      <c r="AB80" s="1022"/>
      <c r="AC80" s="2"/>
      <c r="AD80" s="124"/>
      <c r="AE80" s="1008" t="s">
        <v>6</v>
      </c>
      <c r="AF80" s="1008"/>
      <c r="AG80" s="1009">
        <f>SUMIFS($BF$17:$BF$74,$J$17:$J$74,"介護職員",$L$17:$L$74,"A")</f>
        <v>2560</v>
      </c>
      <c r="AH80" s="1009"/>
      <c r="AI80" s="1010">
        <f>SUMIFS($BH$17:$BH$74,$J$17:$J$74,"介護職員",$L$17:$L$74,"A")</f>
        <v>640</v>
      </c>
      <c r="AJ80" s="1010"/>
      <c r="AK80" s="136"/>
      <c r="AL80" s="1011">
        <v>0</v>
      </c>
      <c r="AM80" s="1011"/>
      <c r="AN80" s="1011">
        <v>0</v>
      </c>
      <c r="AO80" s="1011"/>
      <c r="AP80" s="137"/>
      <c r="AQ80" s="1021">
        <v>16</v>
      </c>
      <c r="AR80" s="1022"/>
      <c r="AS80" s="124"/>
      <c r="AT80" s="124"/>
      <c r="AU80" s="1024">
        <f>Y94</f>
        <v>2.5</v>
      </c>
      <c r="AV80" s="1008"/>
      <c r="AW80" s="1008"/>
      <c r="AX80" s="1008"/>
      <c r="AY80" s="129" t="s">
        <v>153</v>
      </c>
      <c r="AZ80" s="1024">
        <f>AO94</f>
        <v>19.2</v>
      </c>
      <c r="BA80" s="1025"/>
      <c r="BB80" s="1025"/>
      <c r="BC80" s="1025"/>
      <c r="BD80" s="129" t="s">
        <v>147</v>
      </c>
      <c r="BE80" s="1023">
        <f>ROUNDDOWN(AU80+AZ80,1)</f>
        <v>21.7</v>
      </c>
      <c r="BF80" s="1023"/>
      <c r="BG80" s="1023"/>
      <c r="BH80" s="1023"/>
      <c r="BI80" s="76"/>
      <c r="BJ80" s="79"/>
      <c r="BK80" s="79"/>
      <c r="BL80" s="79"/>
      <c r="BM80" s="79"/>
      <c r="BN80" s="71"/>
    </row>
    <row r="81" spans="2:66" ht="20.25" customHeight="1">
      <c r="B81" s="49"/>
      <c r="C81" s="49"/>
      <c r="D81" s="49"/>
      <c r="E81" s="49"/>
      <c r="F81" s="49"/>
      <c r="G81" s="69"/>
      <c r="H81" s="69"/>
      <c r="I81" s="69"/>
      <c r="J81" s="69"/>
      <c r="K81" s="69"/>
      <c r="L81" s="69"/>
      <c r="M81" s="121"/>
      <c r="N81" s="122"/>
      <c r="O81" s="1008" t="s">
        <v>7</v>
      </c>
      <c r="P81" s="1008"/>
      <c r="Q81" s="1009">
        <f>SUMIFS($BF$17:$BF$74,$J$17:$J$74,"看護職員",$L$17:$L$74,"B")</f>
        <v>79.999999999999986</v>
      </c>
      <c r="R81" s="1009"/>
      <c r="S81" s="1010">
        <f>SUMIFS($BH$17:$BH$74,$J$17:$J$74,"看護職員",$L$17:$L$74,"B")</f>
        <v>19.999999999999996</v>
      </c>
      <c r="T81" s="1010"/>
      <c r="U81" s="136"/>
      <c r="V81" s="1011">
        <v>80</v>
      </c>
      <c r="W81" s="1011"/>
      <c r="X81" s="1011">
        <v>20</v>
      </c>
      <c r="Y81" s="1011"/>
      <c r="Z81" s="137"/>
      <c r="AA81" s="1021">
        <v>0</v>
      </c>
      <c r="AB81" s="1022"/>
      <c r="AC81" s="2"/>
      <c r="AD81" s="124"/>
      <c r="AE81" s="1008" t="s">
        <v>7</v>
      </c>
      <c r="AF81" s="1008"/>
      <c r="AG81" s="1009">
        <f>SUMIFS($BF$17:$BF$74,$J$17:$J$74,"介護職員",$L$17:$L$74,"B")</f>
        <v>0</v>
      </c>
      <c r="AH81" s="1009"/>
      <c r="AI81" s="1010">
        <f>SUMIFS($BH$17:$BH$74,$J$17:$J$74,"介護職員",$L$17:$L$74,"B")</f>
        <v>0</v>
      </c>
      <c r="AJ81" s="1010"/>
      <c r="AK81" s="136"/>
      <c r="AL81" s="1011">
        <v>0</v>
      </c>
      <c r="AM81" s="1011"/>
      <c r="AN81" s="1011">
        <v>0</v>
      </c>
      <c r="AO81" s="1011"/>
      <c r="AP81" s="137"/>
      <c r="AQ81" s="1021">
        <v>0</v>
      </c>
      <c r="AR81" s="1022"/>
      <c r="AS81" s="124"/>
      <c r="AT81" s="124"/>
      <c r="AU81" s="124"/>
      <c r="AV81" s="124"/>
      <c r="AW81" s="124"/>
      <c r="AX81" s="124"/>
      <c r="AY81" s="124"/>
      <c r="AZ81" s="124"/>
      <c r="BA81" s="124"/>
      <c r="BB81" s="124"/>
      <c r="BC81" s="124"/>
      <c r="BD81" s="124"/>
      <c r="BE81" s="124"/>
      <c r="BF81" s="124"/>
      <c r="BG81" s="124"/>
      <c r="BH81" s="125"/>
      <c r="BI81" s="76"/>
      <c r="BJ81" s="71"/>
      <c r="BK81" s="71"/>
      <c r="BL81" s="71"/>
      <c r="BM81" s="71"/>
      <c r="BN81" s="71"/>
    </row>
    <row r="82" spans="2:66" ht="20.25" customHeight="1">
      <c r="B82" s="49"/>
      <c r="C82" s="49"/>
      <c r="D82" s="49"/>
      <c r="E82" s="49"/>
      <c r="F82" s="49"/>
      <c r="G82" s="69"/>
      <c r="H82" s="69"/>
      <c r="I82" s="69"/>
      <c r="J82" s="69"/>
      <c r="K82" s="69"/>
      <c r="L82" s="69"/>
      <c r="M82" s="121"/>
      <c r="N82" s="122"/>
      <c r="O82" s="1008" t="s">
        <v>8</v>
      </c>
      <c r="P82" s="1008"/>
      <c r="Q82" s="1009">
        <f>SUMIFS($BF$17:$BF$74,$J$17:$J$74,"看護職員",$L$17:$L$74,"C")</f>
        <v>0</v>
      </c>
      <c r="R82" s="1009"/>
      <c r="S82" s="1010">
        <f>SUMIFS($BH$17:$BH$74,$J$17:$J$74,"看護職員",$L$17:$L$74,"C")</f>
        <v>0</v>
      </c>
      <c r="T82" s="1010"/>
      <c r="U82" s="136"/>
      <c r="V82" s="1011">
        <v>0</v>
      </c>
      <c r="W82" s="1011"/>
      <c r="X82" s="1012">
        <v>0</v>
      </c>
      <c r="Y82" s="1012"/>
      <c r="Z82" s="137"/>
      <c r="AA82" s="1013" t="s">
        <v>36</v>
      </c>
      <c r="AB82" s="1014"/>
      <c r="AC82" s="2"/>
      <c r="AD82" s="124"/>
      <c r="AE82" s="1008" t="s">
        <v>8</v>
      </c>
      <c r="AF82" s="1008"/>
      <c r="AG82" s="1009">
        <f>SUMIFS($BF$17:$BF$74,$J$17:$J$74,"介護職員",$L$17:$L$74,"C")</f>
        <v>512</v>
      </c>
      <c r="AH82" s="1009"/>
      <c r="AI82" s="1010">
        <f>SUMIFS($BH$17:$BH$74,$J$17:$J$74,"介護職員",$L$17:$L$74,"C")</f>
        <v>128</v>
      </c>
      <c r="AJ82" s="1010"/>
      <c r="AK82" s="136"/>
      <c r="AL82" s="1011">
        <v>512</v>
      </c>
      <c r="AM82" s="1011"/>
      <c r="AN82" s="1012">
        <v>128</v>
      </c>
      <c r="AO82" s="1012"/>
      <c r="AP82" s="137"/>
      <c r="AQ82" s="1013" t="s">
        <v>36</v>
      </c>
      <c r="AR82" s="1014"/>
      <c r="AS82" s="124"/>
      <c r="AT82" s="124"/>
      <c r="AU82" s="124"/>
      <c r="AV82" s="124"/>
      <c r="AW82" s="124"/>
      <c r="AX82" s="124"/>
      <c r="AY82" s="124"/>
      <c r="AZ82" s="124"/>
      <c r="BA82" s="124"/>
      <c r="BB82" s="124"/>
      <c r="BC82" s="124"/>
      <c r="BD82" s="124"/>
      <c r="BE82" s="124"/>
      <c r="BF82" s="124"/>
      <c r="BG82" s="124"/>
      <c r="BH82" s="125"/>
      <c r="BI82" s="76"/>
      <c r="BJ82" s="71"/>
      <c r="BK82" s="71"/>
      <c r="BL82" s="71"/>
      <c r="BM82" s="71"/>
      <c r="BN82" s="71"/>
    </row>
    <row r="83" spans="2:66" ht="20.25" customHeight="1">
      <c r="B83" s="49"/>
      <c r="C83" s="49"/>
      <c r="D83" s="49"/>
      <c r="E83" s="49"/>
      <c r="F83" s="49"/>
      <c r="G83" s="69"/>
      <c r="H83" s="69"/>
      <c r="I83" s="69"/>
      <c r="J83" s="69"/>
      <c r="K83" s="69"/>
      <c r="L83" s="69"/>
      <c r="M83" s="121"/>
      <c r="N83" s="122"/>
      <c r="O83" s="1008" t="s">
        <v>9</v>
      </c>
      <c r="P83" s="1008"/>
      <c r="Q83" s="1009">
        <f>SUMIFS($BF$17:$BF$74,$J$17:$J$74,"看護職員",$L$17:$L$74,"D")</f>
        <v>0</v>
      </c>
      <c r="R83" s="1009"/>
      <c r="S83" s="1010">
        <f>SUMIFS($BH$17:$BH$74,$J$17:$J$74,"看護職員",$L$17:$L$74,"D")</f>
        <v>0</v>
      </c>
      <c r="T83" s="1010"/>
      <c r="U83" s="136"/>
      <c r="V83" s="1011">
        <v>0</v>
      </c>
      <c r="W83" s="1011"/>
      <c r="X83" s="1012">
        <v>0</v>
      </c>
      <c r="Y83" s="1012"/>
      <c r="Z83" s="137"/>
      <c r="AA83" s="1013" t="s">
        <v>36</v>
      </c>
      <c r="AB83" s="1014"/>
      <c r="AC83" s="2"/>
      <c r="AD83" s="124"/>
      <c r="AE83" s="1008" t="s">
        <v>9</v>
      </c>
      <c r="AF83" s="1008"/>
      <c r="AG83" s="1009">
        <f>SUMIFS($BF$17:$BF$74,$J$17:$J$74,"介護職員",$L$17:$L$74,"D")</f>
        <v>0</v>
      </c>
      <c r="AH83" s="1009"/>
      <c r="AI83" s="1010">
        <f>SUMIFS($BH$17:$BH$74,$J$17:$J$74,"介護職員",$L$17:$L$74,"D")</f>
        <v>0</v>
      </c>
      <c r="AJ83" s="1010"/>
      <c r="AK83" s="136"/>
      <c r="AL83" s="1011">
        <v>0</v>
      </c>
      <c r="AM83" s="1011"/>
      <c r="AN83" s="1012">
        <v>0</v>
      </c>
      <c r="AO83" s="1012"/>
      <c r="AP83" s="137"/>
      <c r="AQ83" s="1013" t="s">
        <v>36</v>
      </c>
      <c r="AR83" s="1014"/>
      <c r="AS83" s="124"/>
      <c r="AT83" s="124"/>
      <c r="AU83" s="122" t="s">
        <v>156</v>
      </c>
      <c r="AV83" s="122"/>
      <c r="AW83" s="122"/>
      <c r="AX83" s="122"/>
      <c r="AY83" s="122"/>
      <c r="AZ83" s="122"/>
      <c r="BA83" s="124"/>
      <c r="BB83" s="124"/>
      <c r="BC83" s="124"/>
      <c r="BD83" s="124"/>
      <c r="BE83" s="124"/>
      <c r="BF83" s="124"/>
      <c r="BG83" s="124"/>
      <c r="BH83" s="125"/>
      <c r="BI83" s="76"/>
      <c r="BJ83" s="71"/>
      <c r="BK83" s="71"/>
      <c r="BL83" s="71"/>
      <c r="BM83" s="71"/>
      <c r="BN83" s="71"/>
    </row>
    <row r="84" spans="2:66" ht="20.25" customHeight="1">
      <c r="B84" s="49"/>
      <c r="C84" s="49"/>
      <c r="D84" s="49"/>
      <c r="E84" s="49"/>
      <c r="F84" s="49"/>
      <c r="G84" s="69"/>
      <c r="H84" s="69"/>
      <c r="I84" s="69"/>
      <c r="J84" s="69"/>
      <c r="K84" s="69"/>
      <c r="L84" s="69"/>
      <c r="M84" s="121"/>
      <c r="N84" s="122"/>
      <c r="O84" s="1008" t="s">
        <v>139</v>
      </c>
      <c r="P84" s="1008"/>
      <c r="Q84" s="1009">
        <f>SUM(Q80:R83)</f>
        <v>400</v>
      </c>
      <c r="R84" s="1009"/>
      <c r="S84" s="1010">
        <f>SUM(S80:T83)</f>
        <v>100</v>
      </c>
      <c r="T84" s="1010"/>
      <c r="U84" s="136"/>
      <c r="V84" s="1009">
        <f>SUM(V80:W83)</f>
        <v>80</v>
      </c>
      <c r="W84" s="1009"/>
      <c r="X84" s="1010">
        <f>SUM(X80:Y83)</f>
        <v>20</v>
      </c>
      <c r="Y84" s="1010"/>
      <c r="Z84" s="137"/>
      <c r="AA84" s="1026">
        <f>SUM(AA80:AB81)</f>
        <v>2</v>
      </c>
      <c r="AB84" s="1027"/>
      <c r="AC84" s="2"/>
      <c r="AD84" s="124"/>
      <c r="AE84" s="1008" t="s">
        <v>139</v>
      </c>
      <c r="AF84" s="1008"/>
      <c r="AG84" s="1009">
        <f>SUM(AG80:AH83)</f>
        <v>3072</v>
      </c>
      <c r="AH84" s="1009"/>
      <c r="AI84" s="1010">
        <f>SUM(AI80:AJ83)</f>
        <v>768</v>
      </c>
      <c r="AJ84" s="1010"/>
      <c r="AK84" s="136"/>
      <c r="AL84" s="1009">
        <f>SUM(AL80:AM83)</f>
        <v>512</v>
      </c>
      <c r="AM84" s="1009"/>
      <c r="AN84" s="1010">
        <f>SUM(AN80:AO83)</f>
        <v>128</v>
      </c>
      <c r="AO84" s="1010"/>
      <c r="AP84" s="137"/>
      <c r="AQ84" s="1026">
        <f>SUM(AQ80:AR81)</f>
        <v>16</v>
      </c>
      <c r="AR84" s="1027"/>
      <c r="AS84" s="124"/>
      <c r="AT84" s="124"/>
      <c r="AU84" s="1008" t="s">
        <v>4</v>
      </c>
      <c r="AV84" s="1008"/>
      <c r="AW84" s="1008" t="s">
        <v>5</v>
      </c>
      <c r="AX84" s="1008"/>
      <c r="AY84" s="1008"/>
      <c r="AZ84" s="1008"/>
      <c r="BA84" s="124"/>
      <c r="BB84" s="124"/>
      <c r="BC84" s="124"/>
      <c r="BD84" s="124"/>
      <c r="BE84" s="124"/>
      <c r="BF84" s="124"/>
      <c r="BG84" s="124"/>
      <c r="BH84" s="125"/>
      <c r="BI84" s="76"/>
      <c r="BJ84" s="71"/>
      <c r="BK84" s="71"/>
      <c r="BL84" s="71"/>
      <c r="BM84" s="71"/>
      <c r="BN84" s="71"/>
    </row>
    <row r="85" spans="2:66" ht="20.25" customHeight="1">
      <c r="B85" s="49"/>
      <c r="C85" s="49"/>
      <c r="D85" s="49"/>
      <c r="E85" s="49"/>
      <c r="F85" s="49"/>
      <c r="G85" s="69"/>
      <c r="H85" s="69"/>
      <c r="I85" s="69"/>
      <c r="J85" s="69"/>
      <c r="K85" s="69"/>
      <c r="L85" s="69"/>
      <c r="M85" s="121"/>
      <c r="N85" s="121"/>
      <c r="O85" s="130"/>
      <c r="P85" s="130"/>
      <c r="Q85" s="130"/>
      <c r="R85" s="130"/>
      <c r="S85" s="131"/>
      <c r="T85" s="131"/>
      <c r="U85" s="131"/>
      <c r="V85" s="132"/>
      <c r="W85" s="132"/>
      <c r="X85" s="132"/>
      <c r="Y85" s="132"/>
      <c r="Z85" s="133"/>
      <c r="AA85" s="124"/>
      <c r="AB85" s="124"/>
      <c r="AC85" s="124"/>
      <c r="AD85" s="124"/>
      <c r="AE85" s="130"/>
      <c r="AF85" s="130"/>
      <c r="AG85" s="130"/>
      <c r="AH85" s="130"/>
      <c r="AI85" s="131"/>
      <c r="AJ85" s="131"/>
      <c r="AK85" s="131"/>
      <c r="AL85" s="132"/>
      <c r="AM85" s="132"/>
      <c r="AN85" s="132"/>
      <c r="AO85" s="132"/>
      <c r="AP85" s="133"/>
      <c r="AQ85" s="124"/>
      <c r="AR85" s="124"/>
      <c r="AS85" s="124"/>
      <c r="AT85" s="124"/>
      <c r="AU85" s="1008" t="s">
        <v>6</v>
      </c>
      <c r="AV85" s="1008"/>
      <c r="AW85" s="1008" t="s">
        <v>94</v>
      </c>
      <c r="AX85" s="1008"/>
      <c r="AY85" s="1008"/>
      <c r="AZ85" s="1008"/>
      <c r="BA85" s="124"/>
      <c r="BB85" s="124"/>
      <c r="BC85" s="124"/>
      <c r="BD85" s="124"/>
      <c r="BE85" s="124"/>
      <c r="BF85" s="124"/>
      <c r="BG85" s="124"/>
      <c r="BH85" s="125"/>
      <c r="BI85" s="76"/>
      <c r="BJ85" s="71"/>
      <c r="BK85" s="71"/>
      <c r="BL85" s="71"/>
      <c r="BM85" s="71"/>
      <c r="BN85" s="71"/>
    </row>
    <row r="86" spans="2:66" ht="20.25" customHeight="1">
      <c r="B86" s="49"/>
      <c r="C86" s="49"/>
      <c r="D86" s="49"/>
      <c r="E86" s="49"/>
      <c r="F86" s="49"/>
      <c r="G86" s="69"/>
      <c r="H86" s="69"/>
      <c r="I86" s="69"/>
      <c r="J86" s="69"/>
      <c r="K86" s="69"/>
      <c r="L86" s="69"/>
      <c r="M86" s="121"/>
      <c r="N86" s="121"/>
      <c r="O86" s="123" t="s">
        <v>142</v>
      </c>
      <c r="P86" s="122"/>
      <c r="Q86" s="122"/>
      <c r="R86" s="122"/>
      <c r="S86" s="122"/>
      <c r="T86" s="122"/>
      <c r="U86" s="157" t="s">
        <v>242</v>
      </c>
      <c r="V86" s="1031" t="s">
        <v>243</v>
      </c>
      <c r="W86" s="1032"/>
      <c r="X86" s="134"/>
      <c r="Y86" s="134"/>
      <c r="Z86" s="122"/>
      <c r="AA86" s="122"/>
      <c r="AB86" s="122"/>
      <c r="AC86" s="124"/>
      <c r="AD86" s="124"/>
      <c r="AE86" s="123" t="s">
        <v>142</v>
      </c>
      <c r="AF86" s="122"/>
      <c r="AG86" s="122"/>
      <c r="AH86" s="122"/>
      <c r="AI86" s="122"/>
      <c r="AJ86" s="122"/>
      <c r="AK86" s="157" t="s">
        <v>242</v>
      </c>
      <c r="AL86" s="1033" t="str">
        <f>V86</f>
        <v>週</v>
      </c>
      <c r="AM86" s="1034"/>
      <c r="AN86" s="134"/>
      <c r="AO86" s="134"/>
      <c r="AP86" s="122"/>
      <c r="AQ86" s="122"/>
      <c r="AR86" s="122"/>
      <c r="AS86" s="124"/>
      <c r="AT86" s="124"/>
      <c r="AU86" s="1008" t="s">
        <v>7</v>
      </c>
      <c r="AV86" s="1008"/>
      <c r="AW86" s="1008" t="s">
        <v>95</v>
      </c>
      <c r="AX86" s="1008"/>
      <c r="AY86" s="1008"/>
      <c r="AZ86" s="1008"/>
      <c r="BA86" s="124"/>
      <c r="BB86" s="124"/>
      <c r="BC86" s="124"/>
      <c r="BD86" s="124"/>
      <c r="BE86" s="124"/>
      <c r="BF86" s="124"/>
      <c r="BG86" s="124"/>
      <c r="BH86" s="125"/>
      <c r="BI86" s="76"/>
      <c r="BJ86" s="71"/>
      <c r="BK86" s="71"/>
      <c r="BL86" s="71"/>
      <c r="BM86" s="71"/>
      <c r="BN86" s="71"/>
    </row>
    <row r="87" spans="2:66" ht="20.25" customHeight="1">
      <c r="B87" s="49"/>
      <c r="C87" s="49"/>
      <c r="D87" s="49"/>
      <c r="E87" s="49"/>
      <c r="F87" s="49"/>
      <c r="G87" s="69"/>
      <c r="H87" s="69"/>
      <c r="I87" s="69"/>
      <c r="J87" s="69"/>
      <c r="K87" s="69"/>
      <c r="L87" s="69"/>
      <c r="M87" s="121"/>
      <c r="N87" s="121"/>
      <c r="O87" s="122" t="s">
        <v>143</v>
      </c>
      <c r="P87" s="122"/>
      <c r="Q87" s="122"/>
      <c r="R87" s="122"/>
      <c r="S87" s="122"/>
      <c r="T87" s="122" t="s">
        <v>144</v>
      </c>
      <c r="U87" s="122"/>
      <c r="V87" s="122"/>
      <c r="W87" s="122"/>
      <c r="X87" s="123"/>
      <c r="Y87" s="122"/>
      <c r="Z87" s="122"/>
      <c r="AA87" s="122"/>
      <c r="AB87" s="122"/>
      <c r="AC87" s="124"/>
      <c r="AD87" s="124"/>
      <c r="AE87" s="122" t="s">
        <v>143</v>
      </c>
      <c r="AF87" s="122"/>
      <c r="AG87" s="122"/>
      <c r="AH87" s="122"/>
      <c r="AI87" s="122"/>
      <c r="AJ87" s="122" t="s">
        <v>144</v>
      </c>
      <c r="AK87" s="122"/>
      <c r="AL87" s="122"/>
      <c r="AM87" s="122"/>
      <c r="AN87" s="123"/>
      <c r="AO87" s="122"/>
      <c r="AP87" s="122"/>
      <c r="AQ87" s="122"/>
      <c r="AR87" s="122"/>
      <c r="AS87" s="124"/>
      <c r="AT87" s="124"/>
      <c r="AU87" s="1008" t="s">
        <v>8</v>
      </c>
      <c r="AV87" s="1008"/>
      <c r="AW87" s="1008" t="s">
        <v>96</v>
      </c>
      <c r="AX87" s="1008"/>
      <c r="AY87" s="1008"/>
      <c r="AZ87" s="1008"/>
      <c r="BA87" s="124"/>
      <c r="BB87" s="124"/>
      <c r="BC87" s="124"/>
      <c r="BD87" s="124"/>
      <c r="BE87" s="124"/>
      <c r="BF87" s="124"/>
      <c r="BG87" s="124"/>
      <c r="BH87" s="125"/>
      <c r="BI87" s="76"/>
      <c r="BJ87" s="71"/>
      <c r="BK87" s="71"/>
      <c r="BL87" s="71"/>
      <c r="BM87" s="71"/>
      <c r="BN87" s="71"/>
    </row>
    <row r="88" spans="2:66" ht="20.25" customHeight="1">
      <c r="B88" s="49"/>
      <c r="C88" s="49"/>
      <c r="D88" s="49"/>
      <c r="E88" s="49"/>
      <c r="F88" s="49"/>
      <c r="G88" s="69"/>
      <c r="H88" s="69"/>
      <c r="I88" s="69"/>
      <c r="J88" s="69"/>
      <c r="K88" s="69"/>
      <c r="L88" s="69"/>
      <c r="M88" s="121"/>
      <c r="N88" s="121"/>
      <c r="O88" s="122" t="str">
        <f>IF($V$86="週","対象時間数（週平均）","対象時間数（当月合計）")</f>
        <v>対象時間数（週平均）</v>
      </c>
      <c r="P88" s="122"/>
      <c r="Q88" s="122"/>
      <c r="R88" s="122"/>
      <c r="S88" s="122"/>
      <c r="T88" s="122" t="str">
        <f>IF($V$86="週","週に勤務すべき時間数","当月に勤務すべき時間数")</f>
        <v>週に勤務すべき時間数</v>
      </c>
      <c r="U88" s="122"/>
      <c r="V88" s="122"/>
      <c r="W88" s="122"/>
      <c r="X88" s="123"/>
      <c r="Y88" s="122" t="s">
        <v>145</v>
      </c>
      <c r="Z88" s="122"/>
      <c r="AA88" s="122"/>
      <c r="AB88" s="122"/>
      <c r="AC88" s="124"/>
      <c r="AD88" s="124"/>
      <c r="AE88" s="122" t="str">
        <f>IF(AL86="週","対象時間数（週平均）","対象時間数（当月合計）")</f>
        <v>対象時間数（週平均）</v>
      </c>
      <c r="AF88" s="122"/>
      <c r="AG88" s="122"/>
      <c r="AH88" s="122"/>
      <c r="AI88" s="122"/>
      <c r="AJ88" s="122" t="str">
        <f>IF($AL$86="週","週に勤務すべき時間数","当月に勤務すべき時間数")</f>
        <v>週に勤務すべき時間数</v>
      </c>
      <c r="AK88" s="122"/>
      <c r="AL88" s="122"/>
      <c r="AM88" s="122"/>
      <c r="AN88" s="123"/>
      <c r="AO88" s="122" t="s">
        <v>145</v>
      </c>
      <c r="AP88" s="122"/>
      <c r="AQ88" s="122"/>
      <c r="AR88" s="122"/>
      <c r="AS88" s="124"/>
      <c r="AT88" s="124"/>
      <c r="AU88" s="1008" t="s">
        <v>9</v>
      </c>
      <c r="AV88" s="1008"/>
      <c r="AW88" s="1008" t="s">
        <v>157</v>
      </c>
      <c r="AX88" s="1008"/>
      <c r="AY88" s="1008"/>
      <c r="AZ88" s="1008"/>
      <c r="BA88" s="124"/>
      <c r="BB88" s="124"/>
      <c r="BC88" s="124"/>
      <c r="BD88" s="124"/>
      <c r="BE88" s="124"/>
      <c r="BF88" s="124"/>
      <c r="BG88" s="124"/>
      <c r="BH88" s="125"/>
      <c r="BI88" s="76"/>
      <c r="BJ88" s="71"/>
      <c r="BK88" s="71"/>
      <c r="BL88" s="71"/>
      <c r="BM88" s="71"/>
      <c r="BN88" s="71"/>
    </row>
    <row r="89" spans="2:66" ht="20.25" customHeight="1">
      <c r="M89" s="2"/>
      <c r="N89" s="2"/>
      <c r="O89" s="1035">
        <f>IF($V$86="週",X84,V84)</f>
        <v>20</v>
      </c>
      <c r="P89" s="1035"/>
      <c r="Q89" s="1035"/>
      <c r="R89" s="1035"/>
      <c r="S89" s="129" t="s">
        <v>146</v>
      </c>
      <c r="T89" s="1008">
        <f>IF($V$86="週",$BE$6,$BI$6)</f>
        <v>40</v>
      </c>
      <c r="U89" s="1008"/>
      <c r="V89" s="1008"/>
      <c r="W89" s="1008"/>
      <c r="X89" s="129" t="s">
        <v>147</v>
      </c>
      <c r="Y89" s="1028">
        <f>ROUNDDOWN(O89/T89,1)</f>
        <v>0.5</v>
      </c>
      <c r="Z89" s="1028"/>
      <c r="AA89" s="1028"/>
      <c r="AB89" s="1028"/>
      <c r="AC89" s="2"/>
      <c r="AD89" s="2"/>
      <c r="AE89" s="1035">
        <f>IF($AL$86="週",AN84,AL84)</f>
        <v>128</v>
      </c>
      <c r="AF89" s="1035"/>
      <c r="AG89" s="1035"/>
      <c r="AH89" s="1035"/>
      <c r="AI89" s="129" t="s">
        <v>146</v>
      </c>
      <c r="AJ89" s="1008">
        <f>IF($AL$86="週",$BE$6,$BI$6)</f>
        <v>40</v>
      </c>
      <c r="AK89" s="1008"/>
      <c r="AL89" s="1008"/>
      <c r="AM89" s="1008"/>
      <c r="AN89" s="129" t="s">
        <v>147</v>
      </c>
      <c r="AO89" s="1028">
        <f>ROUNDDOWN(AE89/AJ89,1)</f>
        <v>3.2</v>
      </c>
      <c r="AP89" s="1028"/>
      <c r="AQ89" s="1028"/>
      <c r="AR89" s="1028"/>
      <c r="AS89" s="2"/>
      <c r="AT89" s="2"/>
      <c r="AU89" s="2"/>
      <c r="AV89" s="2"/>
      <c r="AW89" s="2"/>
      <c r="AX89" s="2"/>
      <c r="AY89" s="2"/>
      <c r="AZ89" s="2"/>
      <c r="BA89" s="2"/>
      <c r="BB89" s="2"/>
      <c r="BC89" s="2"/>
      <c r="BD89" s="2"/>
      <c r="BE89" s="2"/>
      <c r="BF89" s="2"/>
      <c r="BG89" s="2"/>
      <c r="BH89" s="2"/>
    </row>
    <row r="90" spans="2:66" ht="20.25" customHeight="1">
      <c r="M90" s="2"/>
      <c r="N90" s="2"/>
      <c r="O90" s="122"/>
      <c r="P90" s="122"/>
      <c r="Q90" s="122"/>
      <c r="R90" s="122"/>
      <c r="S90" s="122"/>
      <c r="T90" s="122"/>
      <c r="U90" s="122"/>
      <c r="V90" s="122"/>
      <c r="W90" s="122"/>
      <c r="X90" s="123"/>
      <c r="Y90" s="122" t="s">
        <v>148</v>
      </c>
      <c r="Z90" s="122"/>
      <c r="AA90" s="122"/>
      <c r="AB90" s="122"/>
      <c r="AC90" s="2"/>
      <c r="AD90" s="2"/>
      <c r="AE90" s="122"/>
      <c r="AF90" s="122"/>
      <c r="AG90" s="122"/>
      <c r="AH90" s="122"/>
      <c r="AI90" s="122"/>
      <c r="AJ90" s="122"/>
      <c r="AK90" s="122"/>
      <c r="AL90" s="122"/>
      <c r="AM90" s="122"/>
      <c r="AN90" s="123"/>
      <c r="AO90" s="122" t="s">
        <v>148</v>
      </c>
      <c r="AP90" s="122"/>
      <c r="AQ90" s="122"/>
      <c r="AR90" s="122"/>
      <c r="AS90" s="2"/>
      <c r="AT90" s="2"/>
      <c r="AU90" s="2"/>
      <c r="AV90" s="2"/>
      <c r="AW90" s="2"/>
      <c r="AX90" s="2"/>
      <c r="AY90" s="2"/>
      <c r="AZ90" s="2"/>
      <c r="BA90" s="2"/>
      <c r="BB90" s="2"/>
      <c r="BC90" s="2"/>
      <c r="BD90" s="2"/>
      <c r="BE90" s="2"/>
      <c r="BF90" s="2"/>
      <c r="BG90" s="2"/>
      <c r="BH90" s="2"/>
    </row>
    <row r="91" spans="2:66" ht="20.25" customHeight="1">
      <c r="M91" s="2"/>
      <c r="N91" s="2"/>
      <c r="O91" s="122" t="s">
        <v>203</v>
      </c>
      <c r="P91" s="122"/>
      <c r="Q91" s="122"/>
      <c r="R91" s="122"/>
      <c r="S91" s="122"/>
      <c r="T91" s="122"/>
      <c r="U91" s="122"/>
      <c r="V91" s="122"/>
      <c r="W91" s="122"/>
      <c r="X91" s="123"/>
      <c r="Y91" s="122"/>
      <c r="Z91" s="122"/>
      <c r="AA91" s="122"/>
      <c r="AB91" s="122"/>
      <c r="AC91" s="2"/>
      <c r="AD91" s="2"/>
      <c r="AE91" s="122" t="s">
        <v>204</v>
      </c>
      <c r="AF91" s="122"/>
      <c r="AG91" s="122"/>
      <c r="AH91" s="122"/>
      <c r="AI91" s="122"/>
      <c r="AJ91" s="122"/>
      <c r="AK91" s="122"/>
      <c r="AL91" s="122"/>
      <c r="AM91" s="122"/>
      <c r="AN91" s="123"/>
      <c r="AO91" s="122"/>
      <c r="AP91" s="122"/>
      <c r="AQ91" s="122"/>
      <c r="AR91" s="122"/>
      <c r="AS91" s="2"/>
      <c r="AT91" s="2"/>
      <c r="AU91" s="2"/>
      <c r="AV91" s="2"/>
      <c r="AW91" s="2"/>
      <c r="AX91" s="2"/>
      <c r="AY91" s="2"/>
      <c r="AZ91" s="2"/>
      <c r="BA91" s="2"/>
      <c r="BB91" s="2"/>
      <c r="BC91" s="2"/>
      <c r="BD91" s="2"/>
      <c r="BE91" s="2"/>
      <c r="BF91" s="2"/>
      <c r="BG91" s="2"/>
      <c r="BH91" s="2"/>
    </row>
    <row r="92" spans="2:66" ht="20.25" customHeight="1">
      <c r="M92" s="2"/>
      <c r="N92" s="2"/>
      <c r="O92" s="122" t="s">
        <v>135</v>
      </c>
      <c r="P92" s="122"/>
      <c r="Q92" s="122"/>
      <c r="R92" s="122"/>
      <c r="S92" s="122"/>
      <c r="T92" s="122"/>
      <c r="U92" s="122"/>
      <c r="V92" s="122"/>
      <c r="W92" s="122"/>
      <c r="X92" s="123"/>
      <c r="Y92" s="1016"/>
      <c r="Z92" s="1016"/>
      <c r="AA92" s="1016"/>
      <c r="AB92" s="1016"/>
      <c r="AC92" s="2"/>
      <c r="AD92" s="2"/>
      <c r="AE92" s="122" t="s">
        <v>135</v>
      </c>
      <c r="AF92" s="122"/>
      <c r="AG92" s="122"/>
      <c r="AH92" s="122"/>
      <c r="AI92" s="122"/>
      <c r="AJ92" s="122"/>
      <c r="AK92" s="122"/>
      <c r="AL92" s="122"/>
      <c r="AM92" s="122"/>
      <c r="AN92" s="123"/>
      <c r="AO92" s="1016"/>
      <c r="AP92" s="1016"/>
      <c r="AQ92" s="1016"/>
      <c r="AR92" s="1016"/>
      <c r="AS92" s="2"/>
      <c r="AT92" s="2"/>
      <c r="AU92" s="2"/>
      <c r="AV92" s="2"/>
      <c r="AW92" s="2"/>
      <c r="AX92" s="2"/>
      <c r="AY92" s="2"/>
      <c r="AZ92" s="2"/>
      <c r="BA92" s="2"/>
      <c r="BB92" s="2"/>
      <c r="BC92" s="2"/>
      <c r="BD92" s="2"/>
      <c r="BE92" s="2"/>
      <c r="BF92" s="2"/>
      <c r="BG92" s="2"/>
      <c r="BH92" s="2"/>
    </row>
    <row r="93" spans="2:66" ht="20.25" customHeight="1">
      <c r="M93" s="2"/>
      <c r="N93" s="2"/>
      <c r="O93" s="126" t="s">
        <v>149</v>
      </c>
      <c r="P93" s="126"/>
      <c r="Q93" s="126"/>
      <c r="R93" s="126"/>
      <c r="S93" s="126"/>
      <c r="T93" s="122" t="s">
        <v>150</v>
      </c>
      <c r="U93" s="126"/>
      <c r="V93" s="126"/>
      <c r="W93" s="126"/>
      <c r="X93" s="126"/>
      <c r="Y93" s="1017" t="s">
        <v>139</v>
      </c>
      <c r="Z93" s="1017"/>
      <c r="AA93" s="1017"/>
      <c r="AB93" s="1017"/>
      <c r="AC93" s="2"/>
      <c r="AD93" s="2"/>
      <c r="AE93" s="126" t="s">
        <v>149</v>
      </c>
      <c r="AF93" s="126"/>
      <c r="AG93" s="126"/>
      <c r="AH93" s="126"/>
      <c r="AI93" s="126"/>
      <c r="AJ93" s="122" t="s">
        <v>150</v>
      </c>
      <c r="AK93" s="126"/>
      <c r="AL93" s="126"/>
      <c r="AM93" s="126"/>
      <c r="AN93" s="126"/>
      <c r="AO93" s="1017" t="s">
        <v>139</v>
      </c>
      <c r="AP93" s="1017"/>
      <c r="AQ93" s="1017"/>
      <c r="AR93" s="1017"/>
      <c r="AS93" s="2"/>
      <c r="AT93" s="2"/>
      <c r="AU93" s="2"/>
      <c r="AV93" s="2"/>
      <c r="AW93" s="2"/>
      <c r="AX93" s="2"/>
      <c r="AY93" s="2"/>
      <c r="AZ93" s="2"/>
      <c r="BA93" s="2"/>
      <c r="BB93" s="2"/>
      <c r="BC93" s="2"/>
      <c r="BD93" s="2"/>
      <c r="BE93" s="2"/>
      <c r="BF93" s="2"/>
      <c r="BG93" s="2"/>
      <c r="BH93" s="2"/>
    </row>
    <row r="94" spans="2:66" ht="20.25" customHeight="1">
      <c r="M94" s="2"/>
      <c r="N94" s="2"/>
      <c r="O94" s="1008">
        <f>AA84</f>
        <v>2</v>
      </c>
      <c r="P94" s="1008"/>
      <c r="Q94" s="1008"/>
      <c r="R94" s="1008"/>
      <c r="S94" s="129" t="s">
        <v>153</v>
      </c>
      <c r="T94" s="1028">
        <f>Y89</f>
        <v>0.5</v>
      </c>
      <c r="U94" s="1028"/>
      <c r="V94" s="1028"/>
      <c r="W94" s="1028"/>
      <c r="X94" s="129" t="s">
        <v>147</v>
      </c>
      <c r="Y94" s="1023">
        <f>ROUNDDOWN(O94+T94,1)</f>
        <v>2.5</v>
      </c>
      <c r="Z94" s="1023"/>
      <c r="AA94" s="1023"/>
      <c r="AB94" s="1023"/>
      <c r="AC94" s="135"/>
      <c r="AD94" s="135"/>
      <c r="AE94" s="1029">
        <f>AQ84</f>
        <v>16</v>
      </c>
      <c r="AF94" s="1029"/>
      <c r="AG94" s="1029"/>
      <c r="AH94" s="1029"/>
      <c r="AI94" s="133" t="s">
        <v>153</v>
      </c>
      <c r="AJ94" s="1030">
        <f>AO89</f>
        <v>3.2</v>
      </c>
      <c r="AK94" s="1030"/>
      <c r="AL94" s="1030"/>
      <c r="AM94" s="1030"/>
      <c r="AN94" s="133" t="s">
        <v>147</v>
      </c>
      <c r="AO94" s="1023">
        <f>ROUNDDOWN(AE94+AJ94,1)</f>
        <v>19.2</v>
      </c>
      <c r="AP94" s="1023"/>
      <c r="AQ94" s="1023"/>
      <c r="AR94" s="1023"/>
      <c r="AS94" s="2"/>
      <c r="AT94" s="2"/>
      <c r="AU94" s="2"/>
      <c r="AV94" s="2"/>
      <c r="AW94" s="2"/>
      <c r="AX94" s="2"/>
      <c r="AY94" s="2"/>
      <c r="AZ94" s="2"/>
      <c r="BA94" s="2"/>
      <c r="BB94" s="2"/>
      <c r="BC94" s="2"/>
      <c r="BD94" s="2"/>
      <c r="BE94" s="2"/>
      <c r="BF94" s="2"/>
      <c r="BG94" s="2"/>
      <c r="BH94" s="2"/>
    </row>
    <row r="95" spans="2:66" ht="20.25" customHeight="1"/>
    <row r="96" spans="2:6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41" spans="1:63">
      <c r="A141" s="11"/>
      <c r="B141" s="11"/>
      <c r="C141" s="11"/>
      <c r="D141" s="11"/>
      <c r="E141" s="11"/>
      <c r="F141" s="11"/>
      <c r="G141" s="12"/>
      <c r="H141" s="12"/>
      <c r="I141" s="12"/>
      <c r="J141" s="12"/>
      <c r="K141" s="12"/>
      <c r="L141" s="12"/>
      <c r="M141" s="12"/>
      <c r="N141" s="12"/>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0"/>
      <c r="BE141" s="10"/>
      <c r="BF141" s="10"/>
      <c r="BG141" s="10"/>
      <c r="BH141" s="10"/>
      <c r="BI141" s="10"/>
      <c r="BJ141" s="10"/>
      <c r="BK141" s="10"/>
    </row>
    <row r="142" spans="1:63">
      <c r="A142" s="11"/>
      <c r="B142" s="11"/>
      <c r="C142" s="11"/>
      <c r="D142" s="11"/>
      <c r="E142" s="11"/>
      <c r="F142" s="11"/>
      <c r="G142" s="12"/>
      <c r="H142" s="12"/>
      <c r="I142" s="12"/>
      <c r="J142" s="12"/>
      <c r="K142" s="12"/>
      <c r="L142" s="12"/>
      <c r="M142" s="12"/>
      <c r="N142" s="12"/>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0"/>
      <c r="BE142" s="10"/>
      <c r="BF142" s="10"/>
      <c r="BG142" s="10"/>
      <c r="BH142" s="10"/>
      <c r="BI142" s="10"/>
      <c r="BJ142" s="10"/>
      <c r="BK142" s="10"/>
    </row>
    <row r="143" spans="1:63">
      <c r="A143" s="11"/>
      <c r="B143" s="11"/>
      <c r="C143" s="11"/>
      <c r="D143" s="11"/>
      <c r="E143" s="11"/>
      <c r="F143" s="11"/>
      <c r="G143" s="14"/>
      <c r="H143" s="14"/>
      <c r="I143" s="14"/>
      <c r="J143" s="14"/>
      <c r="K143" s="14"/>
      <c r="L143" s="14"/>
      <c r="M143" s="14"/>
      <c r="N143" s="14"/>
      <c r="O143" s="12"/>
      <c r="P143" s="12"/>
      <c r="Q143" s="11"/>
      <c r="R143" s="11"/>
      <c r="S143" s="11"/>
      <c r="T143" s="11"/>
      <c r="U143" s="11"/>
      <c r="V143" s="11"/>
    </row>
    <row r="144" spans="1:63">
      <c r="A144" s="11"/>
      <c r="B144" s="11"/>
      <c r="C144" s="11"/>
      <c r="D144" s="11"/>
      <c r="E144" s="11"/>
      <c r="F144" s="11"/>
      <c r="G144" s="14"/>
      <c r="H144" s="14"/>
      <c r="I144" s="14"/>
      <c r="J144" s="14"/>
      <c r="K144" s="14"/>
      <c r="L144" s="14"/>
      <c r="M144" s="14"/>
      <c r="N144" s="14"/>
      <c r="O144" s="12"/>
      <c r="P144" s="12"/>
      <c r="Q144" s="11"/>
      <c r="R144" s="11"/>
      <c r="S144" s="11"/>
      <c r="T144" s="11"/>
      <c r="U144" s="11"/>
      <c r="V144" s="11"/>
    </row>
    <row r="145" spans="7:14">
      <c r="G145" s="3"/>
      <c r="H145" s="3"/>
      <c r="I145" s="3"/>
      <c r="J145" s="3"/>
      <c r="K145" s="3"/>
      <c r="L145" s="3"/>
      <c r="M145" s="3"/>
      <c r="N145" s="3"/>
    </row>
    <row r="146" spans="7:14">
      <c r="G146" s="3"/>
      <c r="H146" s="3"/>
      <c r="I146" s="3"/>
      <c r="J146" s="3"/>
      <c r="K146" s="3"/>
      <c r="L146" s="3"/>
      <c r="M146" s="3"/>
      <c r="N146" s="3"/>
    </row>
    <row r="147" spans="7:14">
      <c r="G147" s="3"/>
      <c r="H147" s="3"/>
      <c r="I147" s="3"/>
      <c r="J147" s="3"/>
      <c r="K147" s="3"/>
      <c r="L147" s="3"/>
      <c r="M147" s="3"/>
      <c r="N147" s="3"/>
    </row>
    <row r="148" spans="7:14">
      <c r="G148" s="3"/>
      <c r="H148" s="3"/>
      <c r="I148" s="3"/>
      <c r="J148" s="3"/>
      <c r="K148" s="3"/>
      <c r="L148" s="3"/>
      <c r="M148" s="3"/>
      <c r="N148" s="3"/>
    </row>
  </sheetData>
  <sheetProtection insertRows="0" deleteRows="0"/>
  <mergeCells count="484">
    <mergeCell ref="V86:W86"/>
    <mergeCell ref="AL86:AM86"/>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78:Y78"/>
    <mergeCell ref="AE78:AF79"/>
    <mergeCell ref="AG78:AJ78"/>
    <mergeCell ref="AL78:AO78"/>
    <mergeCell ref="Q79:R79"/>
    <mergeCell ref="S79:T79"/>
    <mergeCell ref="BJ73:BN74"/>
    <mergeCell ref="BF74:BG74"/>
    <mergeCell ref="BH74:BI74"/>
    <mergeCell ref="BF71:BG71"/>
    <mergeCell ref="BH71:BI71"/>
    <mergeCell ref="BJ67:BN68"/>
    <mergeCell ref="BF68:BG68"/>
    <mergeCell ref="BH68:BI68"/>
    <mergeCell ref="BF65:BG65"/>
    <mergeCell ref="BH65:BI65"/>
    <mergeCell ref="BJ61:BN62"/>
    <mergeCell ref="BF62:BG62"/>
    <mergeCell ref="BH62:BI62"/>
    <mergeCell ref="BF59:BG59"/>
    <mergeCell ref="BH59:BI59"/>
    <mergeCell ref="AL80:AM80"/>
    <mergeCell ref="AN80:AO80"/>
    <mergeCell ref="AQ80:AR80"/>
    <mergeCell ref="AU80:AX80"/>
    <mergeCell ref="AZ80:BC80"/>
    <mergeCell ref="BE80:BH80"/>
    <mergeCell ref="BE79:BH79"/>
    <mergeCell ref="O80:P80"/>
    <mergeCell ref="Q80:R80"/>
    <mergeCell ref="S80:T80"/>
    <mergeCell ref="V80:W80"/>
    <mergeCell ref="X80:Y80"/>
    <mergeCell ref="AA80:AB80"/>
    <mergeCell ref="AE80:AF80"/>
    <mergeCell ref="AG80:AH80"/>
    <mergeCell ref="AI80:AJ80"/>
    <mergeCell ref="V79:W79"/>
    <mergeCell ref="X79:Y79"/>
    <mergeCell ref="AG79:AH79"/>
    <mergeCell ref="AI79:AJ79"/>
    <mergeCell ref="AL79:AM79"/>
    <mergeCell ref="AN79:AO79"/>
    <mergeCell ref="O78:P79"/>
    <mergeCell ref="Q78:T78"/>
    <mergeCell ref="AE81:AF81"/>
    <mergeCell ref="AG81:AH81"/>
    <mergeCell ref="AI81:AJ81"/>
    <mergeCell ref="AL81:AM81"/>
    <mergeCell ref="AN81:AO81"/>
    <mergeCell ref="AQ81:AR81"/>
    <mergeCell ref="O81:P81"/>
    <mergeCell ref="Q81:R81"/>
    <mergeCell ref="S81:T81"/>
    <mergeCell ref="V81:W81"/>
    <mergeCell ref="X81:Y81"/>
    <mergeCell ref="AA81:AB81"/>
    <mergeCell ref="AE82:AF82"/>
    <mergeCell ref="AG82:AH82"/>
    <mergeCell ref="AI82:AJ82"/>
    <mergeCell ref="AL82:AM82"/>
    <mergeCell ref="AN82:AO82"/>
    <mergeCell ref="AQ82:AR82"/>
    <mergeCell ref="O82:P82"/>
    <mergeCell ref="Q82:R82"/>
    <mergeCell ref="S82:T82"/>
    <mergeCell ref="V82:W82"/>
    <mergeCell ref="X82:Y82"/>
    <mergeCell ref="AA82:AB82"/>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Y93:AB93"/>
    <mergeCell ref="AO93:AR93"/>
    <mergeCell ref="O94:R94"/>
    <mergeCell ref="T94:W94"/>
    <mergeCell ref="Y94:AB94"/>
    <mergeCell ref="AE94:AH94"/>
    <mergeCell ref="AJ94:AM94"/>
    <mergeCell ref="AO94:AR94"/>
    <mergeCell ref="AU87:AV87"/>
    <mergeCell ref="AU88:AV88"/>
    <mergeCell ref="O89:R89"/>
    <mergeCell ref="T89:W89"/>
    <mergeCell ref="Y89:AB89"/>
    <mergeCell ref="AE89:AH89"/>
    <mergeCell ref="AJ89:AM89"/>
    <mergeCell ref="AO89:AR89"/>
    <mergeCell ref="BH73:BI73"/>
    <mergeCell ref="G73:H74"/>
    <mergeCell ref="M73:N74"/>
    <mergeCell ref="O73:R74"/>
    <mergeCell ref="Y92:AB92"/>
    <mergeCell ref="AO92:AR92"/>
    <mergeCell ref="AW87:AZ87"/>
    <mergeCell ref="AW88:AZ88"/>
    <mergeCell ref="AU84:AV84"/>
    <mergeCell ref="AW84:AZ84"/>
    <mergeCell ref="AU85:AV85"/>
    <mergeCell ref="AW85:AZ85"/>
    <mergeCell ref="AU86:AV86"/>
    <mergeCell ref="AW86:AZ86"/>
    <mergeCell ref="AE84:AF84"/>
    <mergeCell ref="AG84:AH84"/>
    <mergeCell ref="AI84:AJ84"/>
    <mergeCell ref="AL84:AM84"/>
    <mergeCell ref="AN84:AO84"/>
    <mergeCell ref="AQ84:AR84"/>
    <mergeCell ref="O84:P84"/>
    <mergeCell ref="Q84:R84"/>
    <mergeCell ref="S84:T84"/>
    <mergeCell ref="V84:W84"/>
    <mergeCell ref="S69:W70"/>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C69:C70"/>
    <mergeCell ref="D69:F70"/>
    <mergeCell ref="BF69:BG69"/>
    <mergeCell ref="BH69:BI69"/>
    <mergeCell ref="C73:C74"/>
    <mergeCell ref="D73:F74"/>
    <mergeCell ref="BF73:BG73"/>
    <mergeCell ref="D63:F64"/>
    <mergeCell ref="BF63:BG63"/>
    <mergeCell ref="BH63:BI63"/>
    <mergeCell ref="C67:C68"/>
    <mergeCell ref="D67:F68"/>
    <mergeCell ref="BF67:BG67"/>
    <mergeCell ref="BH67:BI67"/>
    <mergeCell ref="G67:H68"/>
    <mergeCell ref="M67:N68"/>
    <mergeCell ref="O67:R68"/>
    <mergeCell ref="S67:W68"/>
    <mergeCell ref="BJ65:BN66"/>
    <mergeCell ref="BF66:BG66"/>
    <mergeCell ref="BH66:BI66"/>
    <mergeCell ref="C65:C66"/>
    <mergeCell ref="D65:F66"/>
    <mergeCell ref="G65:H66"/>
    <mergeCell ref="M65:N66"/>
    <mergeCell ref="O65:R66"/>
    <mergeCell ref="S65:W66"/>
    <mergeCell ref="BH61:BI61"/>
    <mergeCell ref="G61:H62"/>
    <mergeCell ref="M61:N62"/>
    <mergeCell ref="O61:R62"/>
    <mergeCell ref="S61:W62"/>
    <mergeCell ref="S63:W64"/>
    <mergeCell ref="G63:H64"/>
    <mergeCell ref="M63:N64"/>
    <mergeCell ref="O63:R64"/>
    <mergeCell ref="D59:F60"/>
    <mergeCell ref="M59:N60"/>
    <mergeCell ref="O59:R60"/>
    <mergeCell ref="S57:W58"/>
    <mergeCell ref="S59:W60"/>
    <mergeCell ref="BF55:BG55"/>
    <mergeCell ref="C61:C62"/>
    <mergeCell ref="D61:F62"/>
    <mergeCell ref="BF61:BG61"/>
    <mergeCell ref="BH55:BI55"/>
    <mergeCell ref="M55:N56"/>
    <mergeCell ref="BJ55:BN56"/>
    <mergeCell ref="BF56:BG56"/>
    <mergeCell ref="BH56:BI56"/>
    <mergeCell ref="O55:R56"/>
    <mergeCell ref="S55:W56"/>
    <mergeCell ref="C57:C58"/>
    <mergeCell ref="D57:F58"/>
    <mergeCell ref="BF57:BG57"/>
    <mergeCell ref="BH57:BI57"/>
    <mergeCell ref="D55:F56"/>
    <mergeCell ref="M57:N58"/>
    <mergeCell ref="O57:R58"/>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D39:F40"/>
    <mergeCell ref="BF39:BG39"/>
    <mergeCell ref="BH39:BI39"/>
    <mergeCell ref="BF41:BG41"/>
    <mergeCell ref="BH41:BI41"/>
    <mergeCell ref="C41:C42"/>
    <mergeCell ref="D41:F42"/>
    <mergeCell ref="M39:N40"/>
    <mergeCell ref="M41:N42"/>
    <mergeCell ref="O39:R40"/>
    <mergeCell ref="O41:R42"/>
    <mergeCell ref="BJ79:BM79"/>
    <mergeCell ref="BJ78:BM78"/>
    <mergeCell ref="BJ77:BM77"/>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C39:C40"/>
    <mergeCell ref="C43:C44"/>
    <mergeCell ref="C59:C60"/>
    <mergeCell ref="C63:C64"/>
    <mergeCell ref="BI10:BJ10"/>
    <mergeCell ref="B69:B70"/>
    <mergeCell ref="B71:B72"/>
    <mergeCell ref="B73:B74"/>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s>
  <phoneticPr fontId="2"/>
  <conditionalFormatting sqref="AA88:AD88 AS88:BE88">
    <cfRule type="expression" dxfId="65" priority="147">
      <formula>OR(#REF!=$B75,#REF!=$B75)</formula>
    </cfRule>
  </conditionalFormatting>
  <conditionalFormatting sqref="AD78 AA78:AB78 AA87:AD87 AS87:BE87 AS78:BE78">
    <cfRule type="expression" dxfId="64" priority="149">
      <formula>OR(#REF!=$B76,#REF!=$B76)</formula>
    </cfRule>
  </conditionalFormatting>
  <conditionalFormatting sqref="AQ88:AR88">
    <cfRule type="expression" dxfId="63" priority="143">
      <formula>OR(#REF!=$B75,#REF!=$B75)</formula>
    </cfRule>
  </conditionalFormatting>
  <conditionalFormatting sqref="AQ78:AR78 AQ87:AR87">
    <cfRule type="expression" dxfId="62" priority="145">
      <formula>OR(#REF!=$B76,#REF!=$B76)</formula>
    </cfRule>
  </conditionalFormatting>
  <conditionalFormatting sqref="AA18:BI18">
    <cfRule type="expression" dxfId="61" priority="77">
      <formula>INDIRECT(ADDRESS(ROW(),COLUMN()))=TRUNC(INDIRECT(ADDRESS(ROW(),COLUMN())))</formula>
    </cfRule>
  </conditionalFormatting>
  <conditionalFormatting sqref="BF20:BI20">
    <cfRule type="expression" dxfId="60" priority="76">
      <formula>INDIRECT(ADDRESS(ROW(),COLUMN()))=TRUNC(INDIRECT(ADDRESS(ROW(),COLUMN())))</formula>
    </cfRule>
  </conditionalFormatting>
  <conditionalFormatting sqref="BF22:BI22">
    <cfRule type="expression" dxfId="59" priority="74">
      <formula>INDIRECT(ADDRESS(ROW(),COLUMN()))=TRUNC(INDIRECT(ADDRESS(ROW(),COLUMN())))</formula>
    </cfRule>
  </conditionalFormatting>
  <conditionalFormatting sqref="BF24:BI24">
    <cfRule type="expression" dxfId="58" priority="73">
      <formula>INDIRECT(ADDRESS(ROW(),COLUMN()))=TRUNC(INDIRECT(ADDRESS(ROW(),COLUMN())))</formula>
    </cfRule>
  </conditionalFormatting>
  <conditionalFormatting sqref="BF26:BI26">
    <cfRule type="expression" dxfId="57" priority="72">
      <formula>INDIRECT(ADDRESS(ROW(),COLUMN()))=TRUNC(INDIRECT(ADDRESS(ROW(),COLUMN())))</formula>
    </cfRule>
  </conditionalFormatting>
  <conditionalFormatting sqref="BF28:BI28">
    <cfRule type="expression" dxfId="56" priority="71">
      <formula>INDIRECT(ADDRESS(ROW(),COLUMN()))=TRUNC(INDIRECT(ADDRESS(ROW(),COLUMN())))</formula>
    </cfRule>
  </conditionalFormatting>
  <conditionalFormatting sqref="BF30:BI30">
    <cfRule type="expression" dxfId="55" priority="70">
      <formula>INDIRECT(ADDRESS(ROW(),COLUMN()))=TRUNC(INDIRECT(ADDRESS(ROW(),COLUMN())))</formula>
    </cfRule>
  </conditionalFormatting>
  <conditionalFormatting sqref="BF32:BI32">
    <cfRule type="expression" dxfId="54" priority="69">
      <formula>INDIRECT(ADDRESS(ROW(),COLUMN()))=TRUNC(INDIRECT(ADDRESS(ROW(),COLUMN())))</formula>
    </cfRule>
  </conditionalFormatting>
  <conditionalFormatting sqref="BF34:BI34">
    <cfRule type="expression" dxfId="53" priority="68">
      <formula>INDIRECT(ADDRESS(ROW(),COLUMN()))=TRUNC(INDIRECT(ADDRESS(ROW(),COLUMN())))</formula>
    </cfRule>
  </conditionalFormatting>
  <conditionalFormatting sqref="BF36:BI36">
    <cfRule type="expression" dxfId="52" priority="67">
      <formula>INDIRECT(ADDRESS(ROW(),COLUMN()))=TRUNC(INDIRECT(ADDRESS(ROW(),COLUMN())))</formula>
    </cfRule>
  </conditionalFormatting>
  <conditionalFormatting sqref="BF38:BI38">
    <cfRule type="expression" dxfId="51" priority="66">
      <formula>INDIRECT(ADDRESS(ROW(),COLUMN()))=TRUNC(INDIRECT(ADDRESS(ROW(),COLUMN())))</formula>
    </cfRule>
  </conditionalFormatting>
  <conditionalFormatting sqref="BF40:BI40">
    <cfRule type="expression" dxfId="50" priority="65">
      <formula>INDIRECT(ADDRESS(ROW(),COLUMN()))=TRUNC(INDIRECT(ADDRESS(ROW(),COLUMN())))</formula>
    </cfRule>
  </conditionalFormatting>
  <conditionalFormatting sqref="BF42:BI42">
    <cfRule type="expression" dxfId="49" priority="64">
      <formula>INDIRECT(ADDRESS(ROW(),COLUMN()))=TRUNC(INDIRECT(ADDRESS(ROW(),COLUMN())))</formula>
    </cfRule>
  </conditionalFormatting>
  <conditionalFormatting sqref="BF44:BI44">
    <cfRule type="expression" dxfId="48" priority="63">
      <formula>INDIRECT(ADDRESS(ROW(),COLUMN()))=TRUNC(INDIRECT(ADDRESS(ROW(),COLUMN())))</formula>
    </cfRule>
  </conditionalFormatting>
  <conditionalFormatting sqref="BF46:BI46">
    <cfRule type="expression" dxfId="47" priority="62">
      <formula>INDIRECT(ADDRESS(ROW(),COLUMN()))=TRUNC(INDIRECT(ADDRESS(ROW(),COLUMN())))</formula>
    </cfRule>
  </conditionalFormatting>
  <conditionalFormatting sqref="BF48:BI48">
    <cfRule type="expression" dxfId="46" priority="61">
      <formula>INDIRECT(ADDRESS(ROW(),COLUMN()))=TRUNC(INDIRECT(ADDRESS(ROW(),COLUMN())))</formula>
    </cfRule>
  </conditionalFormatting>
  <conditionalFormatting sqref="BF50:BI50">
    <cfRule type="expression" dxfId="45" priority="60">
      <formula>INDIRECT(ADDRESS(ROW(),COLUMN()))=TRUNC(INDIRECT(ADDRESS(ROW(),COLUMN())))</formula>
    </cfRule>
  </conditionalFormatting>
  <conditionalFormatting sqref="BF52:BI52">
    <cfRule type="expression" dxfId="44" priority="59">
      <formula>INDIRECT(ADDRESS(ROW(),COLUMN()))=TRUNC(INDIRECT(ADDRESS(ROW(),COLUMN())))</formula>
    </cfRule>
  </conditionalFormatting>
  <conditionalFormatting sqref="BF54:BI54">
    <cfRule type="expression" dxfId="43" priority="58">
      <formula>INDIRECT(ADDRESS(ROW(),COLUMN()))=TRUNC(INDIRECT(ADDRESS(ROW(),COLUMN())))</formula>
    </cfRule>
  </conditionalFormatting>
  <conditionalFormatting sqref="BF56:BI56">
    <cfRule type="expression" dxfId="42" priority="57">
      <formula>INDIRECT(ADDRESS(ROW(),COLUMN()))=TRUNC(INDIRECT(ADDRESS(ROW(),COLUMN())))</formula>
    </cfRule>
  </conditionalFormatting>
  <conditionalFormatting sqref="BF58:BI58">
    <cfRule type="expression" dxfId="41" priority="56">
      <formula>INDIRECT(ADDRESS(ROW(),COLUMN()))=TRUNC(INDIRECT(ADDRESS(ROW(),COLUMN())))</formula>
    </cfRule>
  </conditionalFormatting>
  <conditionalFormatting sqref="BF60:BI60">
    <cfRule type="expression" dxfId="40" priority="55">
      <formula>INDIRECT(ADDRESS(ROW(),COLUMN()))=TRUNC(INDIRECT(ADDRESS(ROW(),COLUMN())))</formula>
    </cfRule>
  </conditionalFormatting>
  <conditionalFormatting sqref="BF62:BI62">
    <cfRule type="expression" dxfId="39" priority="54">
      <formula>INDIRECT(ADDRESS(ROW(),COLUMN()))=TRUNC(INDIRECT(ADDRESS(ROW(),COLUMN())))</formula>
    </cfRule>
  </conditionalFormatting>
  <conditionalFormatting sqref="BF64:BI64">
    <cfRule type="expression" dxfId="38" priority="53">
      <formula>INDIRECT(ADDRESS(ROW(),COLUMN()))=TRUNC(INDIRECT(ADDRESS(ROW(),COLUMN())))</formula>
    </cfRule>
  </conditionalFormatting>
  <conditionalFormatting sqref="BF66:BI66">
    <cfRule type="expression" dxfId="37" priority="52">
      <formula>INDIRECT(ADDRESS(ROW(),COLUMN()))=TRUNC(INDIRECT(ADDRESS(ROW(),COLUMN())))</formula>
    </cfRule>
  </conditionalFormatting>
  <conditionalFormatting sqref="BF68:BI68">
    <cfRule type="expression" dxfId="36" priority="51">
      <formula>INDIRECT(ADDRESS(ROW(),COLUMN()))=TRUNC(INDIRECT(ADDRESS(ROW(),COLUMN())))</formula>
    </cfRule>
  </conditionalFormatting>
  <conditionalFormatting sqref="BF70:BI70">
    <cfRule type="expression" dxfId="35" priority="50">
      <formula>INDIRECT(ADDRESS(ROW(),COLUMN()))=TRUNC(INDIRECT(ADDRESS(ROW(),COLUMN())))</formula>
    </cfRule>
  </conditionalFormatting>
  <conditionalFormatting sqref="BF72:BI72">
    <cfRule type="expression" dxfId="34" priority="49">
      <formula>INDIRECT(ADDRESS(ROW(),COLUMN()))=TRUNC(INDIRECT(ADDRESS(ROW(),COLUMN())))</formula>
    </cfRule>
  </conditionalFormatting>
  <conditionalFormatting sqref="BF74:BI74">
    <cfRule type="expression" dxfId="33" priority="48">
      <formula>INDIRECT(ADDRESS(ROW(),COLUMN()))=TRUNC(INDIRECT(ADDRESS(ROW(),COLUMN())))</formula>
    </cfRule>
  </conditionalFormatting>
  <conditionalFormatting sqref="Q80:AB84">
    <cfRule type="expression" dxfId="32" priority="40">
      <formula>INDIRECT(ADDRESS(ROW(),COLUMN()))=TRUNC(INDIRECT(ADDRESS(ROW(),COLUMN())))</formula>
    </cfRule>
  </conditionalFormatting>
  <conditionalFormatting sqref="AG84:AR84 AK80:AR83">
    <cfRule type="expression" dxfId="31" priority="39">
      <formula>INDIRECT(ADDRESS(ROW(),COLUMN()))=TRUNC(INDIRECT(ADDRESS(ROW(),COLUMN())))</formula>
    </cfRule>
  </conditionalFormatting>
  <conditionalFormatting sqref="O89:R89">
    <cfRule type="expression" dxfId="30" priority="38">
      <formula>INDIRECT(ADDRESS(ROW(),COLUMN()))=TRUNC(INDIRECT(ADDRESS(ROW(),COLUMN())))</formula>
    </cfRule>
  </conditionalFormatting>
  <conditionalFormatting sqref="AE89:AH89">
    <cfRule type="expression" dxfId="29" priority="37">
      <formula>INDIRECT(ADDRESS(ROW(),COLUMN()))=TRUNC(INDIRECT(ADDRESS(ROW(),COLUMN())))</formula>
    </cfRule>
  </conditionalFormatting>
  <conditionalFormatting sqref="AG80:AJ83">
    <cfRule type="expression" dxfId="28" priority="36">
      <formula>INDIRECT(ADDRESS(ROW(),COLUMN()))=TRUNC(INDIRECT(ADDRESS(ROW(),COLUMN())))</formula>
    </cfRule>
  </conditionalFormatting>
  <conditionalFormatting sqref="AA62:BE62">
    <cfRule type="expression" dxfId="27" priority="8">
      <formula>INDIRECT(ADDRESS(ROW(),COLUMN()))=TRUNC(INDIRECT(ADDRESS(ROW(),COLUMN())))</formula>
    </cfRule>
  </conditionalFormatting>
  <conditionalFormatting sqref="AA20:BE20">
    <cfRule type="expression" dxfId="26" priority="29">
      <formula>INDIRECT(ADDRESS(ROW(),COLUMN()))=TRUNC(INDIRECT(ADDRESS(ROW(),COLUMN())))</formula>
    </cfRule>
  </conditionalFormatting>
  <conditionalFormatting sqref="AA22:BE22">
    <cfRule type="expression" dxfId="25" priority="28">
      <formula>INDIRECT(ADDRESS(ROW(),COLUMN()))=TRUNC(INDIRECT(ADDRESS(ROW(),COLUMN())))</formula>
    </cfRule>
  </conditionalFormatting>
  <conditionalFormatting sqref="AA24:BE24">
    <cfRule type="expression" dxfId="24" priority="27">
      <formula>INDIRECT(ADDRESS(ROW(),COLUMN()))=TRUNC(INDIRECT(ADDRESS(ROW(),COLUMN())))</formula>
    </cfRule>
  </conditionalFormatting>
  <conditionalFormatting sqref="AA26:BE26">
    <cfRule type="expression" dxfId="23" priority="26">
      <formula>INDIRECT(ADDRESS(ROW(),COLUMN()))=TRUNC(INDIRECT(ADDRESS(ROW(),COLUMN())))</formula>
    </cfRule>
  </conditionalFormatting>
  <conditionalFormatting sqref="AA28:BE28">
    <cfRule type="expression" dxfId="22" priority="25">
      <formula>INDIRECT(ADDRESS(ROW(),COLUMN()))=TRUNC(INDIRECT(ADDRESS(ROW(),COLUMN())))</formula>
    </cfRule>
  </conditionalFormatting>
  <conditionalFormatting sqref="AA30:BE30">
    <cfRule type="expression" dxfId="21" priority="24">
      <formula>INDIRECT(ADDRESS(ROW(),COLUMN()))=TRUNC(INDIRECT(ADDRESS(ROW(),COLUMN())))</formula>
    </cfRule>
  </conditionalFormatting>
  <conditionalFormatting sqref="AA32:BE32">
    <cfRule type="expression" dxfId="20" priority="23">
      <formula>INDIRECT(ADDRESS(ROW(),COLUMN()))=TRUNC(INDIRECT(ADDRESS(ROW(),COLUMN())))</formula>
    </cfRule>
  </conditionalFormatting>
  <conditionalFormatting sqref="AA34:BE34">
    <cfRule type="expression" dxfId="19" priority="22">
      <formula>INDIRECT(ADDRESS(ROW(),COLUMN()))=TRUNC(INDIRECT(ADDRESS(ROW(),COLUMN())))</formula>
    </cfRule>
  </conditionalFormatting>
  <conditionalFormatting sqref="AA36:BE36">
    <cfRule type="expression" dxfId="18" priority="21">
      <formula>INDIRECT(ADDRESS(ROW(),COLUMN()))=TRUNC(INDIRECT(ADDRESS(ROW(),COLUMN())))</formula>
    </cfRule>
  </conditionalFormatting>
  <conditionalFormatting sqref="AA38:BE38">
    <cfRule type="expression" dxfId="17" priority="20">
      <formula>INDIRECT(ADDRESS(ROW(),COLUMN()))=TRUNC(INDIRECT(ADDRESS(ROW(),COLUMN())))</formula>
    </cfRule>
  </conditionalFormatting>
  <conditionalFormatting sqref="AA40:BE40">
    <cfRule type="expression" dxfId="16" priority="19">
      <formula>INDIRECT(ADDRESS(ROW(),COLUMN()))=TRUNC(INDIRECT(ADDRESS(ROW(),COLUMN())))</formula>
    </cfRule>
  </conditionalFormatting>
  <conditionalFormatting sqref="AA42:BE42">
    <cfRule type="expression" dxfId="15" priority="18">
      <formula>INDIRECT(ADDRESS(ROW(),COLUMN()))=TRUNC(INDIRECT(ADDRESS(ROW(),COLUMN())))</formula>
    </cfRule>
  </conditionalFormatting>
  <conditionalFormatting sqref="AA44:BE44">
    <cfRule type="expression" dxfId="14" priority="17">
      <formula>INDIRECT(ADDRESS(ROW(),COLUMN()))=TRUNC(INDIRECT(ADDRESS(ROW(),COLUMN())))</formula>
    </cfRule>
  </conditionalFormatting>
  <conditionalFormatting sqref="AA46:BE46">
    <cfRule type="expression" dxfId="13" priority="16">
      <formula>INDIRECT(ADDRESS(ROW(),COLUMN()))=TRUNC(INDIRECT(ADDRESS(ROW(),COLUMN())))</formula>
    </cfRule>
  </conditionalFormatting>
  <conditionalFormatting sqref="AA48:BE48">
    <cfRule type="expression" dxfId="12" priority="15">
      <formula>INDIRECT(ADDRESS(ROW(),COLUMN()))=TRUNC(INDIRECT(ADDRESS(ROW(),COLUMN())))</formula>
    </cfRule>
  </conditionalFormatting>
  <conditionalFormatting sqref="AA50:BE50">
    <cfRule type="expression" dxfId="11" priority="14">
      <formula>INDIRECT(ADDRESS(ROW(),COLUMN()))=TRUNC(INDIRECT(ADDRESS(ROW(),COLUMN())))</formula>
    </cfRule>
  </conditionalFormatting>
  <conditionalFormatting sqref="AA52:BE52">
    <cfRule type="expression" dxfId="10" priority="13">
      <formula>INDIRECT(ADDRESS(ROW(),COLUMN()))=TRUNC(INDIRECT(ADDRESS(ROW(),COLUMN())))</formula>
    </cfRule>
  </conditionalFormatting>
  <conditionalFormatting sqref="AA54:BE54">
    <cfRule type="expression" dxfId="9" priority="12">
      <formula>INDIRECT(ADDRESS(ROW(),COLUMN()))=TRUNC(INDIRECT(ADDRESS(ROW(),COLUMN())))</formula>
    </cfRule>
  </conditionalFormatting>
  <conditionalFormatting sqref="AA56:BE56">
    <cfRule type="expression" dxfId="8" priority="11">
      <formula>INDIRECT(ADDRESS(ROW(),COLUMN()))=TRUNC(INDIRECT(ADDRESS(ROW(),COLUMN())))</formula>
    </cfRule>
  </conditionalFormatting>
  <conditionalFormatting sqref="AA58:BE58">
    <cfRule type="expression" dxfId="7" priority="10">
      <formula>INDIRECT(ADDRESS(ROW(),COLUMN()))=TRUNC(INDIRECT(ADDRESS(ROW(),COLUMN())))</formula>
    </cfRule>
  </conditionalFormatting>
  <conditionalFormatting sqref="AA60:BE60">
    <cfRule type="expression" dxfId="6" priority="9">
      <formula>INDIRECT(ADDRESS(ROW(),COLUMN()))=TRUNC(INDIRECT(ADDRESS(ROW(),COLUMN())))</formula>
    </cfRule>
  </conditionalFormatting>
  <conditionalFormatting sqref="AA64:BE64">
    <cfRule type="expression" dxfId="5" priority="7">
      <formula>INDIRECT(ADDRESS(ROW(),COLUMN()))=TRUNC(INDIRECT(ADDRESS(ROW(),COLUMN())))</formula>
    </cfRule>
  </conditionalFormatting>
  <conditionalFormatting sqref="AA66:BE66">
    <cfRule type="expression" dxfId="4" priority="6">
      <formula>INDIRECT(ADDRESS(ROW(),COLUMN()))=TRUNC(INDIRECT(ADDRESS(ROW(),COLUMN())))</formula>
    </cfRule>
  </conditionalFormatting>
  <conditionalFormatting sqref="AA68:BE68">
    <cfRule type="expression" dxfId="3" priority="5">
      <formula>INDIRECT(ADDRESS(ROW(),COLUMN()))=TRUNC(INDIRECT(ADDRESS(ROW(),COLUMN())))</formula>
    </cfRule>
  </conditionalFormatting>
  <conditionalFormatting sqref="AA70:BE70">
    <cfRule type="expression" dxfId="2" priority="4">
      <formula>INDIRECT(ADDRESS(ROW(),COLUMN()))=TRUNC(INDIRECT(ADDRESS(ROW(),COLUMN())))</formula>
    </cfRule>
  </conditionalFormatting>
  <conditionalFormatting sqref="AA72:BE72">
    <cfRule type="expression" dxfId="1" priority="3">
      <formula>INDIRECT(ADDRESS(ROW(),COLUMN()))=TRUNC(INDIRECT(ADDRESS(ROW(),COLUMN())))</formula>
    </cfRule>
  </conditionalFormatting>
  <conditionalFormatting sqref="AA74:BE74">
    <cfRule type="expression" dxfId="0" priority="2">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formula1>【記載例】シフト記号表</formula1>
    </dataValidation>
    <dataValidation type="list" allowBlank="1" showInputMessage="1" showErrorMessage="1" sqref="V86:W86">
      <formula1>"週,暦月"</formula1>
    </dataValidation>
    <dataValidation type="list" allowBlank="1" showInputMessage="1" sqref="G17:H74">
      <formula1>職種</formula1>
    </dataValidation>
    <dataValidation type="list" allowBlank="1" showInputMessage="1" sqref="M17:N74">
      <formula1>"A, B, C, D"</formula1>
    </dataValidation>
    <dataValidation allowBlank="1" showInputMessage="1" showErrorMessage="1" error="入力可能範囲　32～40" sqref="BI10"/>
    <dataValidation type="list" allowBlank="1" showInputMessage="1" sqref="C17:C88">
      <formula1>"◎,○"</formula1>
    </dataValidation>
    <dataValidation type="list" errorStyle="warning" allowBlank="1" showInputMessage="1" error="リストにない場合のみ、入力してください。" sqref="O17:R74">
      <formula1>INDIRECT(G17)</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rowBreaks count="1" manualBreakCount="1">
    <brk id="74" max="65" man="1"/>
  </rowBreaks>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9" sqref="N19"/>
    </sheetView>
  </sheetViews>
  <sheetFormatPr defaultRowHeight="25.5"/>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c r="B1" s="83" t="s">
        <v>32</v>
      </c>
    </row>
    <row r="2" spans="2:14">
      <c r="B2" s="86" t="s">
        <v>33</v>
      </c>
      <c r="F2" s="87"/>
      <c r="G2" s="88"/>
      <c r="H2" s="88"/>
      <c r="I2" s="88"/>
      <c r="J2" s="89"/>
      <c r="K2" s="88"/>
      <c r="L2" s="88"/>
    </row>
    <row r="3" spans="2:14">
      <c r="B3" s="87" t="s">
        <v>208</v>
      </c>
      <c r="F3" s="89" t="s">
        <v>209</v>
      </c>
      <c r="G3" s="88"/>
      <c r="H3" s="88"/>
      <c r="I3" s="88"/>
      <c r="J3" s="89"/>
      <c r="K3" s="88"/>
      <c r="L3" s="88"/>
    </row>
    <row r="4" spans="2:14">
      <c r="B4" s="86"/>
      <c r="F4" s="1067" t="s">
        <v>34</v>
      </c>
      <c r="G4" s="1067"/>
      <c r="H4" s="1067"/>
      <c r="I4" s="1067"/>
      <c r="J4" s="1067"/>
      <c r="K4" s="1067"/>
      <c r="L4" s="1067"/>
      <c r="N4" s="1067" t="s">
        <v>228</v>
      </c>
    </row>
    <row r="5" spans="2:14">
      <c r="B5" s="84" t="s">
        <v>20</v>
      </c>
      <c r="C5" s="84" t="s">
        <v>4</v>
      </c>
      <c r="F5" s="84" t="s">
        <v>229</v>
      </c>
      <c r="G5" s="84"/>
      <c r="H5" s="84" t="s">
        <v>230</v>
      </c>
      <c r="J5" s="84" t="s">
        <v>35</v>
      </c>
      <c r="L5" s="84" t="s">
        <v>34</v>
      </c>
      <c r="N5" s="1067"/>
    </row>
    <row r="6" spans="2:1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c r="B15" s="90">
        <v>10</v>
      </c>
      <c r="C15" s="91" t="s">
        <v>47</v>
      </c>
      <c r="D15" s="92" t="str">
        <f t="shared" si="0"/>
        <v>j</v>
      </c>
      <c r="E15" s="90" t="s">
        <v>16</v>
      </c>
      <c r="F15" s="93"/>
      <c r="G15" s="90" t="s">
        <v>17</v>
      </c>
      <c r="H15" s="93"/>
      <c r="I15" s="94" t="s">
        <v>37</v>
      </c>
      <c r="J15" s="93">
        <v>0</v>
      </c>
      <c r="K15" s="95" t="s">
        <v>2</v>
      </c>
      <c r="L15" s="96" t="str">
        <f t="shared" si="1"/>
        <v/>
      </c>
      <c r="N15" s="97"/>
    </row>
    <row r="16" spans="2:14">
      <c r="B16" s="90">
        <v>11</v>
      </c>
      <c r="C16" s="91" t="s">
        <v>48</v>
      </c>
      <c r="D16" s="92" t="str">
        <f t="shared" si="0"/>
        <v>k</v>
      </c>
      <c r="E16" s="90" t="s">
        <v>16</v>
      </c>
      <c r="F16" s="93"/>
      <c r="G16" s="90" t="s">
        <v>17</v>
      </c>
      <c r="H16" s="93"/>
      <c r="I16" s="94" t="s">
        <v>37</v>
      </c>
      <c r="J16" s="93">
        <v>0</v>
      </c>
      <c r="K16" s="95" t="s">
        <v>2</v>
      </c>
      <c r="L16" s="96" t="str">
        <f t="shared" si="1"/>
        <v/>
      </c>
      <c r="N16" s="97"/>
    </row>
    <row r="17" spans="2:14">
      <c r="B17" s="90">
        <v>12</v>
      </c>
      <c r="C17" s="91" t="s">
        <v>49</v>
      </c>
      <c r="D17" s="92" t="str">
        <f t="shared" si="0"/>
        <v>l</v>
      </c>
      <c r="E17" s="90" t="s">
        <v>16</v>
      </c>
      <c r="F17" s="93"/>
      <c r="G17" s="90" t="s">
        <v>17</v>
      </c>
      <c r="H17" s="93"/>
      <c r="I17" s="94" t="s">
        <v>37</v>
      </c>
      <c r="J17" s="93">
        <v>0</v>
      </c>
      <c r="K17" s="95" t="s">
        <v>2</v>
      </c>
      <c r="L17" s="96" t="str">
        <f t="shared" si="1"/>
        <v/>
      </c>
      <c r="N17" s="97"/>
    </row>
    <row r="18" spans="2:14">
      <c r="B18" s="90">
        <v>13</v>
      </c>
      <c r="C18" s="91" t="s">
        <v>50</v>
      </c>
      <c r="D18" s="92" t="str">
        <f t="shared" si="0"/>
        <v>m</v>
      </c>
      <c r="E18" s="90" t="s">
        <v>16</v>
      </c>
      <c r="F18" s="93"/>
      <c r="G18" s="90" t="s">
        <v>17</v>
      </c>
      <c r="H18" s="93"/>
      <c r="I18" s="94" t="s">
        <v>37</v>
      </c>
      <c r="J18" s="93">
        <v>0</v>
      </c>
      <c r="K18" s="95" t="s">
        <v>2</v>
      </c>
      <c r="L18" s="96" t="str">
        <f t="shared" si="1"/>
        <v/>
      </c>
      <c r="N18" s="97"/>
    </row>
    <row r="19" spans="2:14">
      <c r="B19" s="90">
        <v>14</v>
      </c>
      <c r="C19" s="91" t="s">
        <v>51</v>
      </c>
      <c r="D19" s="92" t="str">
        <f t="shared" si="0"/>
        <v>n</v>
      </c>
      <c r="E19" s="90" t="s">
        <v>16</v>
      </c>
      <c r="F19" s="93"/>
      <c r="G19" s="90" t="s">
        <v>17</v>
      </c>
      <c r="H19" s="93"/>
      <c r="I19" s="94" t="s">
        <v>37</v>
      </c>
      <c r="J19" s="93">
        <v>0</v>
      </c>
      <c r="K19" s="95" t="s">
        <v>2</v>
      </c>
      <c r="L19" s="96" t="str">
        <f t="shared" si="1"/>
        <v/>
      </c>
      <c r="N19" s="97"/>
    </row>
    <row r="20" spans="2:14">
      <c r="B20" s="90">
        <v>15</v>
      </c>
      <c r="C20" s="91" t="s">
        <v>52</v>
      </c>
      <c r="D20" s="92" t="str">
        <f t="shared" si="0"/>
        <v>o</v>
      </c>
      <c r="E20" s="90" t="s">
        <v>16</v>
      </c>
      <c r="F20" s="93"/>
      <c r="G20" s="90" t="s">
        <v>17</v>
      </c>
      <c r="H20" s="93"/>
      <c r="I20" s="94" t="s">
        <v>37</v>
      </c>
      <c r="J20" s="93">
        <v>0</v>
      </c>
      <c r="K20" s="95" t="s">
        <v>2</v>
      </c>
      <c r="L20" s="96" t="str">
        <f t="shared" si="1"/>
        <v/>
      </c>
      <c r="N20" s="97"/>
    </row>
    <row r="21" spans="2:14">
      <c r="B21" s="90">
        <v>16</v>
      </c>
      <c r="C21" s="91" t="s">
        <v>53</v>
      </c>
      <c r="D21" s="92" t="str">
        <f t="shared" si="0"/>
        <v>p</v>
      </c>
      <c r="E21" s="90" t="s">
        <v>16</v>
      </c>
      <c r="F21" s="93"/>
      <c r="G21" s="90" t="s">
        <v>17</v>
      </c>
      <c r="H21" s="93"/>
      <c r="I21" s="94" t="s">
        <v>37</v>
      </c>
      <c r="J21" s="93">
        <v>0</v>
      </c>
      <c r="K21" s="95" t="s">
        <v>2</v>
      </c>
      <c r="L21" s="96" t="str">
        <f t="shared" si="1"/>
        <v/>
      </c>
      <c r="N21" s="97"/>
    </row>
    <row r="22" spans="2:14">
      <c r="B22" s="90">
        <v>17</v>
      </c>
      <c r="C22" s="91" t="s">
        <v>54</v>
      </c>
      <c r="D22" s="92" t="str">
        <f t="shared" si="0"/>
        <v>q</v>
      </c>
      <c r="E22" s="90" t="s">
        <v>16</v>
      </c>
      <c r="F22" s="93"/>
      <c r="G22" s="90" t="s">
        <v>17</v>
      </c>
      <c r="H22" s="93"/>
      <c r="I22" s="94" t="s">
        <v>37</v>
      </c>
      <c r="J22" s="93">
        <v>0</v>
      </c>
      <c r="K22" s="95" t="s">
        <v>2</v>
      </c>
      <c r="L22" s="96" t="str">
        <f t="shared" si="1"/>
        <v/>
      </c>
      <c r="N22" s="97"/>
    </row>
    <row r="23" spans="2:14">
      <c r="B23" s="90">
        <v>18</v>
      </c>
      <c r="C23" s="91" t="s">
        <v>55</v>
      </c>
      <c r="D23" s="92" t="str">
        <f t="shared" si="0"/>
        <v>r</v>
      </c>
      <c r="E23" s="90" t="s">
        <v>16</v>
      </c>
      <c r="F23" s="98"/>
      <c r="G23" s="90" t="s">
        <v>17</v>
      </c>
      <c r="H23" s="98"/>
      <c r="I23" s="94" t="s">
        <v>37</v>
      </c>
      <c r="J23" s="98"/>
      <c r="K23" s="95" t="s">
        <v>2</v>
      </c>
      <c r="L23" s="91">
        <v>1</v>
      </c>
      <c r="N23" s="97"/>
    </row>
    <row r="24" spans="2:14">
      <c r="B24" s="90">
        <v>19</v>
      </c>
      <c r="C24" s="91" t="s">
        <v>56</v>
      </c>
      <c r="D24" s="92" t="str">
        <f t="shared" si="0"/>
        <v>s</v>
      </c>
      <c r="E24" s="90" t="s">
        <v>16</v>
      </c>
      <c r="F24" s="98"/>
      <c r="G24" s="90" t="s">
        <v>17</v>
      </c>
      <c r="H24" s="98"/>
      <c r="I24" s="94" t="s">
        <v>37</v>
      </c>
      <c r="J24" s="98"/>
      <c r="K24" s="95" t="s">
        <v>2</v>
      </c>
      <c r="L24" s="91">
        <v>2</v>
      </c>
      <c r="N24" s="97"/>
    </row>
    <row r="25" spans="2:14">
      <c r="B25" s="90">
        <v>20</v>
      </c>
      <c r="C25" s="91" t="s">
        <v>57</v>
      </c>
      <c r="D25" s="92" t="str">
        <f t="shared" si="0"/>
        <v>t</v>
      </c>
      <c r="E25" s="90" t="s">
        <v>16</v>
      </c>
      <c r="F25" s="98"/>
      <c r="G25" s="90" t="s">
        <v>17</v>
      </c>
      <c r="H25" s="98"/>
      <c r="I25" s="94" t="s">
        <v>37</v>
      </c>
      <c r="J25" s="98"/>
      <c r="K25" s="95" t="s">
        <v>2</v>
      </c>
      <c r="L25" s="91">
        <v>3</v>
      </c>
      <c r="N25" s="97"/>
    </row>
    <row r="26" spans="2:14">
      <c r="B26" s="90">
        <v>21</v>
      </c>
      <c r="C26" s="91" t="s">
        <v>58</v>
      </c>
      <c r="D26" s="92" t="str">
        <f t="shared" si="0"/>
        <v>u</v>
      </c>
      <c r="E26" s="90" t="s">
        <v>16</v>
      </c>
      <c r="F26" s="98"/>
      <c r="G26" s="90" t="s">
        <v>17</v>
      </c>
      <c r="H26" s="98"/>
      <c r="I26" s="94" t="s">
        <v>37</v>
      </c>
      <c r="J26" s="98"/>
      <c r="K26" s="95" t="s">
        <v>2</v>
      </c>
      <c r="L26" s="91">
        <v>4</v>
      </c>
      <c r="N26" s="97"/>
    </row>
    <row r="27" spans="2:14">
      <c r="B27" s="90">
        <v>22</v>
      </c>
      <c r="C27" s="91" t="s">
        <v>59</v>
      </c>
      <c r="D27" s="92" t="str">
        <f t="shared" si="0"/>
        <v>v</v>
      </c>
      <c r="E27" s="90" t="s">
        <v>16</v>
      </c>
      <c r="F27" s="98"/>
      <c r="G27" s="90" t="s">
        <v>17</v>
      </c>
      <c r="H27" s="98"/>
      <c r="I27" s="94" t="s">
        <v>37</v>
      </c>
      <c r="J27" s="98"/>
      <c r="K27" s="95" t="s">
        <v>2</v>
      </c>
      <c r="L27" s="91">
        <v>5</v>
      </c>
      <c r="N27" s="97"/>
    </row>
    <row r="28" spans="2:14">
      <c r="B28" s="90">
        <v>23</v>
      </c>
      <c r="C28" s="91" t="s">
        <v>60</v>
      </c>
      <c r="D28" s="92" t="str">
        <f t="shared" si="0"/>
        <v>w</v>
      </c>
      <c r="E28" s="90" t="s">
        <v>16</v>
      </c>
      <c r="F28" s="98"/>
      <c r="G28" s="90" t="s">
        <v>17</v>
      </c>
      <c r="H28" s="98"/>
      <c r="I28" s="94" t="s">
        <v>37</v>
      </c>
      <c r="J28" s="98"/>
      <c r="K28" s="95" t="s">
        <v>2</v>
      </c>
      <c r="L28" s="91">
        <v>6</v>
      </c>
      <c r="N28" s="97"/>
    </row>
    <row r="29" spans="2:14">
      <c r="B29" s="90">
        <v>24</v>
      </c>
      <c r="C29" s="91" t="s">
        <v>61</v>
      </c>
      <c r="D29" s="92" t="str">
        <f t="shared" si="0"/>
        <v>x</v>
      </c>
      <c r="E29" s="90" t="s">
        <v>16</v>
      </c>
      <c r="F29" s="98"/>
      <c r="G29" s="90" t="s">
        <v>17</v>
      </c>
      <c r="H29" s="98"/>
      <c r="I29" s="94" t="s">
        <v>37</v>
      </c>
      <c r="J29" s="98"/>
      <c r="K29" s="95" t="s">
        <v>2</v>
      </c>
      <c r="L29" s="91">
        <v>7</v>
      </c>
      <c r="N29" s="97"/>
    </row>
    <row r="30" spans="2:14">
      <c r="B30" s="90">
        <v>25</v>
      </c>
      <c r="C30" s="91" t="s">
        <v>62</v>
      </c>
      <c r="D30" s="92" t="str">
        <f t="shared" si="0"/>
        <v>y</v>
      </c>
      <c r="E30" s="90" t="s">
        <v>16</v>
      </c>
      <c r="F30" s="98"/>
      <c r="G30" s="90" t="s">
        <v>17</v>
      </c>
      <c r="H30" s="98"/>
      <c r="I30" s="94" t="s">
        <v>37</v>
      </c>
      <c r="J30" s="98"/>
      <c r="K30" s="95" t="s">
        <v>2</v>
      </c>
      <c r="L30" s="91">
        <v>8</v>
      </c>
      <c r="N30" s="97"/>
    </row>
    <row r="31" spans="2:14">
      <c r="B31" s="90">
        <v>26</v>
      </c>
      <c r="C31" s="91" t="s">
        <v>63</v>
      </c>
      <c r="D31" s="92" t="str">
        <f t="shared" si="0"/>
        <v>z</v>
      </c>
      <c r="E31" s="90" t="s">
        <v>16</v>
      </c>
      <c r="F31" s="98"/>
      <c r="G31" s="90" t="s">
        <v>17</v>
      </c>
      <c r="H31" s="98"/>
      <c r="I31" s="94" t="s">
        <v>37</v>
      </c>
      <c r="J31" s="98"/>
      <c r="K31" s="95" t="s">
        <v>2</v>
      </c>
      <c r="L31" s="91">
        <v>1</v>
      </c>
      <c r="N31" s="97"/>
    </row>
    <row r="32" spans="2:14">
      <c r="B32" s="90">
        <v>27</v>
      </c>
      <c r="C32" s="91" t="s">
        <v>61</v>
      </c>
      <c r="D32" s="92" t="str">
        <f t="shared" si="0"/>
        <v>x</v>
      </c>
      <c r="E32" s="90" t="s">
        <v>16</v>
      </c>
      <c r="F32" s="98"/>
      <c r="G32" s="90" t="s">
        <v>17</v>
      </c>
      <c r="H32" s="98"/>
      <c r="I32" s="94" t="s">
        <v>37</v>
      </c>
      <c r="J32" s="98"/>
      <c r="K32" s="95" t="s">
        <v>2</v>
      </c>
      <c r="L32" s="91">
        <v>2</v>
      </c>
      <c r="N32" s="97"/>
    </row>
    <row r="33" spans="2:14">
      <c r="B33" s="90">
        <v>28</v>
      </c>
      <c r="C33" s="91" t="s">
        <v>64</v>
      </c>
      <c r="D33" s="92" t="str">
        <f t="shared" si="0"/>
        <v>aa</v>
      </c>
      <c r="E33" s="90" t="s">
        <v>16</v>
      </c>
      <c r="F33" s="98"/>
      <c r="G33" s="90" t="s">
        <v>17</v>
      </c>
      <c r="H33" s="98"/>
      <c r="I33" s="94" t="s">
        <v>37</v>
      </c>
      <c r="J33" s="98"/>
      <c r="K33" s="95" t="s">
        <v>2</v>
      </c>
      <c r="L33" s="91">
        <v>3</v>
      </c>
      <c r="N33" s="97"/>
    </row>
    <row r="34" spans="2:14">
      <c r="B34" s="90">
        <v>29</v>
      </c>
      <c r="C34" s="91" t="s">
        <v>65</v>
      </c>
      <c r="D34" s="92" t="str">
        <f t="shared" si="0"/>
        <v>ab</v>
      </c>
      <c r="E34" s="90" t="s">
        <v>16</v>
      </c>
      <c r="F34" s="98"/>
      <c r="G34" s="90" t="s">
        <v>17</v>
      </c>
      <c r="H34" s="98"/>
      <c r="I34" s="94" t="s">
        <v>37</v>
      </c>
      <c r="J34" s="98"/>
      <c r="K34" s="95" t="s">
        <v>2</v>
      </c>
      <c r="L34" s="91">
        <v>4</v>
      </c>
      <c r="N34" s="97"/>
    </row>
    <row r="35" spans="2:14">
      <c r="B35" s="90">
        <v>30</v>
      </c>
      <c r="C35" s="91" t="s">
        <v>66</v>
      </c>
      <c r="D35" s="92" t="str">
        <f t="shared" si="0"/>
        <v>ac</v>
      </c>
      <c r="E35" s="90" t="s">
        <v>16</v>
      </c>
      <c r="F35" s="98"/>
      <c r="G35" s="90" t="s">
        <v>17</v>
      </c>
      <c r="H35" s="98"/>
      <c r="I35" s="94" t="s">
        <v>37</v>
      </c>
      <c r="J35" s="98"/>
      <c r="K35" s="95" t="s">
        <v>2</v>
      </c>
      <c r="L35" s="91">
        <v>5</v>
      </c>
      <c r="N35" s="97"/>
    </row>
    <row r="36" spans="2:14">
      <c r="B36" s="90">
        <v>31</v>
      </c>
      <c r="C36" s="91" t="s">
        <v>67</v>
      </c>
      <c r="D36" s="92" t="str">
        <f t="shared" si="0"/>
        <v>ad</v>
      </c>
      <c r="E36" s="90" t="s">
        <v>16</v>
      </c>
      <c r="F36" s="98"/>
      <c r="G36" s="90" t="s">
        <v>17</v>
      </c>
      <c r="H36" s="98"/>
      <c r="I36" s="94" t="s">
        <v>37</v>
      </c>
      <c r="J36" s="98"/>
      <c r="K36" s="95" t="s">
        <v>2</v>
      </c>
      <c r="L36" s="91">
        <v>6</v>
      </c>
      <c r="N36" s="97"/>
    </row>
    <row r="37" spans="2:14">
      <c r="B37" s="90">
        <v>32</v>
      </c>
      <c r="C37" s="91" t="s">
        <v>68</v>
      </c>
      <c r="D37" s="92" t="str">
        <f t="shared" si="0"/>
        <v>ae</v>
      </c>
      <c r="E37" s="90" t="s">
        <v>16</v>
      </c>
      <c r="F37" s="98"/>
      <c r="G37" s="90" t="s">
        <v>17</v>
      </c>
      <c r="H37" s="98"/>
      <c r="I37" s="94" t="s">
        <v>37</v>
      </c>
      <c r="J37" s="98"/>
      <c r="K37" s="95" t="s">
        <v>2</v>
      </c>
      <c r="L37" s="91">
        <v>7</v>
      </c>
      <c r="N37" s="97"/>
    </row>
    <row r="38" spans="2:14">
      <c r="B38" s="90">
        <v>33</v>
      </c>
      <c r="C38" s="91" t="s">
        <v>69</v>
      </c>
      <c r="D38" s="92" t="str">
        <f t="shared" si="0"/>
        <v>af</v>
      </c>
      <c r="E38" s="90" t="s">
        <v>16</v>
      </c>
      <c r="F38" s="98"/>
      <c r="G38" s="90" t="s">
        <v>17</v>
      </c>
      <c r="H38" s="98"/>
      <c r="I38" s="94" t="s">
        <v>37</v>
      </c>
      <c r="J38" s="98"/>
      <c r="K38" s="95" t="s">
        <v>2</v>
      </c>
      <c r="L38" s="91">
        <v>8</v>
      </c>
      <c r="N38" s="97"/>
    </row>
    <row r="39" spans="2:1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c r="B42" s="90"/>
      <c r="C42" s="99" t="s">
        <v>232</v>
      </c>
      <c r="D42" s="92"/>
      <c r="E42" s="90" t="s">
        <v>16</v>
      </c>
      <c r="F42" s="93"/>
      <c r="G42" s="90" t="s">
        <v>17</v>
      </c>
      <c r="H42" s="93"/>
      <c r="I42" s="94" t="s">
        <v>37</v>
      </c>
      <c r="J42" s="93">
        <v>0</v>
      </c>
      <c r="K42" s="95" t="s">
        <v>2</v>
      </c>
      <c r="L42" s="96" t="str">
        <f t="shared" ref="L42:L43" si="3">IF(OR(F42="",H42=""),"",(H42+IF(F42&gt;H42,1,0)-F42-J42)*24)</f>
        <v/>
      </c>
      <c r="N42" s="97"/>
    </row>
    <row r="43" spans="2:14">
      <c r="B43" s="90">
        <v>35</v>
      </c>
      <c r="C43" s="100" t="s">
        <v>36</v>
      </c>
      <c r="D43" s="92"/>
      <c r="E43" s="90" t="s">
        <v>16</v>
      </c>
      <c r="F43" s="93"/>
      <c r="G43" s="90" t="s">
        <v>17</v>
      </c>
      <c r="H43" s="93"/>
      <c r="I43" s="94" t="s">
        <v>37</v>
      </c>
      <c r="J43" s="93">
        <v>0</v>
      </c>
      <c r="K43" s="95" t="s">
        <v>2</v>
      </c>
      <c r="L43" s="96" t="str">
        <f t="shared" si="3"/>
        <v/>
      </c>
      <c r="N43" s="97"/>
    </row>
    <row r="44" spans="2:1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c r="B45" s="90"/>
      <c r="C45" s="99" t="s">
        <v>234</v>
      </c>
      <c r="D45" s="92"/>
      <c r="E45" s="90" t="s">
        <v>16</v>
      </c>
      <c r="F45" s="93"/>
      <c r="G45" s="90" t="s">
        <v>17</v>
      </c>
      <c r="H45" s="93"/>
      <c r="I45" s="94" t="s">
        <v>37</v>
      </c>
      <c r="J45" s="93">
        <v>0</v>
      </c>
      <c r="K45" s="95" t="s">
        <v>2</v>
      </c>
      <c r="L45" s="96" t="str">
        <f t="shared" ref="L45:L46" si="4">IF(OR(F45="",H45=""),"",(H45+IF(F45&gt;H45,1,0)-F45-J45)*24)</f>
        <v/>
      </c>
      <c r="N45" s="97"/>
    </row>
    <row r="46" spans="2:14">
      <c r="B46" s="90">
        <v>36</v>
      </c>
      <c r="C46" s="100" t="s">
        <v>36</v>
      </c>
      <c r="D46" s="92"/>
      <c r="E46" s="90" t="s">
        <v>16</v>
      </c>
      <c r="F46" s="93"/>
      <c r="G46" s="90" t="s">
        <v>17</v>
      </c>
      <c r="H46" s="93"/>
      <c r="I46" s="94" t="s">
        <v>37</v>
      </c>
      <c r="J46" s="93">
        <v>0</v>
      </c>
      <c r="K46" s="95" t="s">
        <v>2</v>
      </c>
      <c r="L46" s="96" t="str">
        <f t="shared" si="4"/>
        <v/>
      </c>
      <c r="N46" s="97"/>
    </row>
    <row r="47" spans="2:1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c r="C49" s="86" t="s">
        <v>235</v>
      </c>
      <c r="D49" s="86"/>
    </row>
    <row r="50" spans="3:4">
      <c r="C50" s="86" t="s">
        <v>236</v>
      </c>
      <c r="D50" s="86"/>
    </row>
    <row r="51" spans="3:4">
      <c r="C51" s="86" t="s">
        <v>237</v>
      </c>
      <c r="D51" s="86"/>
    </row>
    <row r="52" spans="3: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topLeftCell="A40" zoomScale="75" zoomScaleNormal="75" workbookViewId="0">
      <selection activeCell="J15" sqref="J15"/>
    </sheetView>
  </sheetViews>
  <sheetFormatPr defaultRowHeight="25.5"/>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c r="B1" s="83" t="s">
        <v>32</v>
      </c>
    </row>
    <row r="2" spans="2:14">
      <c r="B2" s="86" t="s">
        <v>33</v>
      </c>
      <c r="F2" s="87"/>
      <c r="G2" s="88"/>
      <c r="H2" s="88"/>
      <c r="I2" s="88"/>
      <c r="J2" s="89"/>
      <c r="K2" s="88"/>
      <c r="L2" s="88"/>
    </row>
    <row r="3" spans="2:14">
      <c r="B3" s="87" t="s">
        <v>208</v>
      </c>
      <c r="F3" s="89" t="s">
        <v>209</v>
      </c>
      <c r="G3" s="88"/>
      <c r="H3" s="88"/>
      <c r="I3" s="88"/>
      <c r="J3" s="89"/>
      <c r="K3" s="88"/>
      <c r="L3" s="88"/>
    </row>
    <row r="4" spans="2:14">
      <c r="B4" s="86"/>
      <c r="F4" s="1067" t="s">
        <v>34</v>
      </c>
      <c r="G4" s="1067"/>
      <c r="H4" s="1067"/>
      <c r="I4" s="1067"/>
      <c r="J4" s="1067"/>
      <c r="K4" s="1067"/>
      <c r="L4" s="1067"/>
      <c r="N4" s="1067" t="s">
        <v>228</v>
      </c>
    </row>
    <row r="5" spans="2:14">
      <c r="B5" s="84" t="s">
        <v>20</v>
      </c>
      <c r="C5" s="84" t="s">
        <v>4</v>
      </c>
      <c r="F5" s="84" t="s">
        <v>229</v>
      </c>
      <c r="G5" s="84"/>
      <c r="H5" s="84" t="s">
        <v>230</v>
      </c>
      <c r="J5" s="84" t="s">
        <v>35</v>
      </c>
      <c r="L5" s="84" t="s">
        <v>34</v>
      </c>
      <c r="N5" s="1067"/>
    </row>
    <row r="6" spans="2:1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c r="B15" s="90">
        <v>10</v>
      </c>
      <c r="C15" s="91" t="s">
        <v>47</v>
      </c>
      <c r="D15" s="92" t="str">
        <f t="shared" si="0"/>
        <v>j</v>
      </c>
      <c r="E15" s="90" t="s">
        <v>16</v>
      </c>
      <c r="F15" s="93"/>
      <c r="G15" s="90" t="s">
        <v>17</v>
      </c>
      <c r="H15" s="93"/>
      <c r="I15" s="94" t="s">
        <v>37</v>
      </c>
      <c r="J15" s="93">
        <v>0</v>
      </c>
      <c r="K15" s="95" t="s">
        <v>2</v>
      </c>
      <c r="L15" s="96" t="str">
        <f t="shared" si="1"/>
        <v/>
      </c>
      <c r="N15" s="97"/>
    </row>
    <row r="16" spans="2:14">
      <c r="B16" s="90">
        <v>11</v>
      </c>
      <c r="C16" s="91" t="s">
        <v>48</v>
      </c>
      <c r="D16" s="92" t="str">
        <f t="shared" si="0"/>
        <v>k</v>
      </c>
      <c r="E16" s="90" t="s">
        <v>16</v>
      </c>
      <c r="F16" s="93"/>
      <c r="G16" s="90" t="s">
        <v>17</v>
      </c>
      <c r="H16" s="93"/>
      <c r="I16" s="94" t="s">
        <v>37</v>
      </c>
      <c r="J16" s="93">
        <v>0</v>
      </c>
      <c r="K16" s="95" t="s">
        <v>2</v>
      </c>
      <c r="L16" s="96" t="str">
        <f t="shared" si="1"/>
        <v/>
      </c>
      <c r="N16" s="97"/>
    </row>
    <row r="17" spans="2:14">
      <c r="B17" s="90">
        <v>12</v>
      </c>
      <c r="C17" s="91" t="s">
        <v>49</v>
      </c>
      <c r="D17" s="92" t="str">
        <f t="shared" si="0"/>
        <v>l</v>
      </c>
      <c r="E17" s="90" t="s">
        <v>16</v>
      </c>
      <c r="F17" s="93"/>
      <c r="G17" s="90" t="s">
        <v>17</v>
      </c>
      <c r="H17" s="93"/>
      <c r="I17" s="94" t="s">
        <v>37</v>
      </c>
      <c r="J17" s="93">
        <v>0</v>
      </c>
      <c r="K17" s="95" t="s">
        <v>2</v>
      </c>
      <c r="L17" s="96" t="str">
        <f t="shared" si="1"/>
        <v/>
      </c>
      <c r="N17" s="97"/>
    </row>
    <row r="18" spans="2:14">
      <c r="B18" s="90">
        <v>13</v>
      </c>
      <c r="C18" s="91" t="s">
        <v>50</v>
      </c>
      <c r="D18" s="92" t="str">
        <f t="shared" si="0"/>
        <v>m</v>
      </c>
      <c r="E18" s="90" t="s">
        <v>16</v>
      </c>
      <c r="F18" s="93"/>
      <c r="G18" s="90" t="s">
        <v>17</v>
      </c>
      <c r="H18" s="93"/>
      <c r="I18" s="94" t="s">
        <v>37</v>
      </c>
      <c r="J18" s="93">
        <v>0</v>
      </c>
      <c r="K18" s="95" t="s">
        <v>2</v>
      </c>
      <c r="L18" s="96" t="str">
        <f t="shared" si="1"/>
        <v/>
      </c>
      <c r="N18" s="97"/>
    </row>
    <row r="19" spans="2:14">
      <c r="B19" s="90">
        <v>14</v>
      </c>
      <c r="C19" s="91" t="s">
        <v>51</v>
      </c>
      <c r="D19" s="92" t="str">
        <f t="shared" si="0"/>
        <v>n</v>
      </c>
      <c r="E19" s="90" t="s">
        <v>16</v>
      </c>
      <c r="F19" s="93"/>
      <c r="G19" s="90" t="s">
        <v>17</v>
      </c>
      <c r="H19" s="93"/>
      <c r="I19" s="94" t="s">
        <v>37</v>
      </c>
      <c r="J19" s="93">
        <v>0</v>
      </c>
      <c r="K19" s="95" t="s">
        <v>2</v>
      </c>
      <c r="L19" s="96" t="str">
        <f t="shared" si="1"/>
        <v/>
      </c>
      <c r="N19" s="97"/>
    </row>
    <row r="20" spans="2:14">
      <c r="B20" s="90">
        <v>15</v>
      </c>
      <c r="C20" s="91" t="s">
        <v>52</v>
      </c>
      <c r="D20" s="92" t="str">
        <f t="shared" si="0"/>
        <v>o</v>
      </c>
      <c r="E20" s="90" t="s">
        <v>16</v>
      </c>
      <c r="F20" s="93"/>
      <c r="G20" s="90" t="s">
        <v>17</v>
      </c>
      <c r="H20" s="93"/>
      <c r="I20" s="94" t="s">
        <v>37</v>
      </c>
      <c r="J20" s="93">
        <v>0</v>
      </c>
      <c r="K20" s="95" t="s">
        <v>2</v>
      </c>
      <c r="L20" s="96" t="str">
        <f t="shared" si="1"/>
        <v/>
      </c>
      <c r="N20" s="97"/>
    </row>
    <row r="21" spans="2:14">
      <c r="B21" s="90">
        <v>16</v>
      </c>
      <c r="C21" s="91" t="s">
        <v>53</v>
      </c>
      <c r="D21" s="92" t="str">
        <f t="shared" si="0"/>
        <v>p</v>
      </c>
      <c r="E21" s="90" t="s">
        <v>16</v>
      </c>
      <c r="F21" s="93"/>
      <c r="G21" s="90" t="s">
        <v>17</v>
      </c>
      <c r="H21" s="93"/>
      <c r="I21" s="94" t="s">
        <v>37</v>
      </c>
      <c r="J21" s="93">
        <v>0</v>
      </c>
      <c r="K21" s="95" t="s">
        <v>2</v>
      </c>
      <c r="L21" s="96" t="str">
        <f t="shared" si="1"/>
        <v/>
      </c>
      <c r="N21" s="97"/>
    </row>
    <row r="22" spans="2:14">
      <c r="B22" s="90">
        <v>17</v>
      </c>
      <c r="C22" s="91" t="s">
        <v>54</v>
      </c>
      <c r="D22" s="92" t="str">
        <f t="shared" si="0"/>
        <v>q</v>
      </c>
      <c r="E22" s="90" t="s">
        <v>16</v>
      </c>
      <c r="F22" s="93"/>
      <c r="G22" s="90" t="s">
        <v>17</v>
      </c>
      <c r="H22" s="93"/>
      <c r="I22" s="94" t="s">
        <v>37</v>
      </c>
      <c r="J22" s="93">
        <v>0</v>
      </c>
      <c r="K22" s="95" t="s">
        <v>2</v>
      </c>
      <c r="L22" s="96" t="str">
        <f t="shared" si="1"/>
        <v/>
      </c>
      <c r="N22" s="97"/>
    </row>
    <row r="23" spans="2:14">
      <c r="B23" s="90">
        <v>18</v>
      </c>
      <c r="C23" s="91" t="s">
        <v>55</v>
      </c>
      <c r="D23" s="92" t="str">
        <f t="shared" si="0"/>
        <v>r</v>
      </c>
      <c r="E23" s="90" t="s">
        <v>16</v>
      </c>
      <c r="F23" s="98"/>
      <c r="G23" s="90" t="s">
        <v>17</v>
      </c>
      <c r="H23" s="98"/>
      <c r="I23" s="94" t="s">
        <v>37</v>
      </c>
      <c r="J23" s="98"/>
      <c r="K23" s="95" t="s">
        <v>2</v>
      </c>
      <c r="L23" s="91">
        <v>1</v>
      </c>
      <c r="N23" s="97"/>
    </row>
    <row r="24" spans="2:14">
      <c r="B24" s="90">
        <v>19</v>
      </c>
      <c r="C24" s="91" t="s">
        <v>56</v>
      </c>
      <c r="D24" s="92" t="str">
        <f t="shared" si="0"/>
        <v>s</v>
      </c>
      <c r="E24" s="90" t="s">
        <v>16</v>
      </c>
      <c r="F24" s="98"/>
      <c r="G24" s="90" t="s">
        <v>17</v>
      </c>
      <c r="H24" s="98"/>
      <c r="I24" s="94" t="s">
        <v>37</v>
      </c>
      <c r="J24" s="98"/>
      <c r="K24" s="95" t="s">
        <v>2</v>
      </c>
      <c r="L24" s="91">
        <v>2</v>
      </c>
      <c r="N24" s="97"/>
    </row>
    <row r="25" spans="2:14">
      <c r="B25" s="90">
        <v>20</v>
      </c>
      <c r="C25" s="91" t="s">
        <v>57</v>
      </c>
      <c r="D25" s="92" t="str">
        <f t="shared" si="0"/>
        <v>t</v>
      </c>
      <c r="E25" s="90" t="s">
        <v>16</v>
      </c>
      <c r="F25" s="98"/>
      <c r="G25" s="90" t="s">
        <v>17</v>
      </c>
      <c r="H25" s="98"/>
      <c r="I25" s="94" t="s">
        <v>37</v>
      </c>
      <c r="J25" s="98"/>
      <c r="K25" s="95" t="s">
        <v>2</v>
      </c>
      <c r="L25" s="91">
        <v>3</v>
      </c>
      <c r="N25" s="97"/>
    </row>
    <row r="26" spans="2:14">
      <c r="B26" s="90">
        <v>21</v>
      </c>
      <c r="C26" s="91" t="s">
        <v>58</v>
      </c>
      <c r="D26" s="92" t="str">
        <f t="shared" si="0"/>
        <v>u</v>
      </c>
      <c r="E26" s="90" t="s">
        <v>16</v>
      </c>
      <c r="F26" s="98"/>
      <c r="G26" s="90" t="s">
        <v>17</v>
      </c>
      <c r="H26" s="98"/>
      <c r="I26" s="94" t="s">
        <v>37</v>
      </c>
      <c r="J26" s="98"/>
      <c r="K26" s="95" t="s">
        <v>2</v>
      </c>
      <c r="L26" s="91">
        <v>4</v>
      </c>
      <c r="N26" s="97"/>
    </row>
    <row r="27" spans="2:14">
      <c r="B27" s="90">
        <v>22</v>
      </c>
      <c r="C27" s="91" t="s">
        <v>59</v>
      </c>
      <c r="D27" s="92" t="str">
        <f t="shared" si="0"/>
        <v>v</v>
      </c>
      <c r="E27" s="90" t="s">
        <v>16</v>
      </c>
      <c r="F27" s="98"/>
      <c r="G27" s="90" t="s">
        <v>17</v>
      </c>
      <c r="H27" s="98"/>
      <c r="I27" s="94" t="s">
        <v>37</v>
      </c>
      <c r="J27" s="98"/>
      <c r="K27" s="95" t="s">
        <v>2</v>
      </c>
      <c r="L27" s="91">
        <v>5</v>
      </c>
      <c r="N27" s="97"/>
    </row>
    <row r="28" spans="2:14">
      <c r="B28" s="90">
        <v>23</v>
      </c>
      <c r="C28" s="91" t="s">
        <v>60</v>
      </c>
      <c r="D28" s="92" t="str">
        <f t="shared" si="0"/>
        <v>w</v>
      </c>
      <c r="E28" s="90" t="s">
        <v>16</v>
      </c>
      <c r="F28" s="98"/>
      <c r="G28" s="90" t="s">
        <v>17</v>
      </c>
      <c r="H28" s="98"/>
      <c r="I28" s="94" t="s">
        <v>37</v>
      </c>
      <c r="J28" s="98"/>
      <c r="K28" s="95" t="s">
        <v>2</v>
      </c>
      <c r="L28" s="91">
        <v>6</v>
      </c>
      <c r="N28" s="97"/>
    </row>
    <row r="29" spans="2:14">
      <c r="B29" s="90">
        <v>24</v>
      </c>
      <c r="C29" s="91" t="s">
        <v>61</v>
      </c>
      <c r="D29" s="92" t="str">
        <f t="shared" si="0"/>
        <v>x</v>
      </c>
      <c r="E29" s="90" t="s">
        <v>16</v>
      </c>
      <c r="F29" s="98"/>
      <c r="G29" s="90" t="s">
        <v>17</v>
      </c>
      <c r="H29" s="98"/>
      <c r="I29" s="94" t="s">
        <v>37</v>
      </c>
      <c r="J29" s="98"/>
      <c r="K29" s="95" t="s">
        <v>2</v>
      </c>
      <c r="L29" s="91">
        <v>7</v>
      </c>
      <c r="N29" s="97"/>
    </row>
    <row r="30" spans="2:14">
      <c r="B30" s="90">
        <v>25</v>
      </c>
      <c r="C30" s="91" t="s">
        <v>62</v>
      </c>
      <c r="D30" s="92" t="str">
        <f t="shared" si="0"/>
        <v>y</v>
      </c>
      <c r="E30" s="90" t="s">
        <v>16</v>
      </c>
      <c r="F30" s="98"/>
      <c r="G30" s="90" t="s">
        <v>17</v>
      </c>
      <c r="H30" s="98"/>
      <c r="I30" s="94" t="s">
        <v>37</v>
      </c>
      <c r="J30" s="98"/>
      <c r="K30" s="95" t="s">
        <v>2</v>
      </c>
      <c r="L30" s="91">
        <v>8</v>
      </c>
      <c r="N30" s="97"/>
    </row>
    <row r="31" spans="2:14">
      <c r="B31" s="90">
        <v>26</v>
      </c>
      <c r="C31" s="91" t="s">
        <v>63</v>
      </c>
      <c r="D31" s="92" t="str">
        <f t="shared" si="0"/>
        <v>z</v>
      </c>
      <c r="E31" s="90" t="s">
        <v>16</v>
      </c>
      <c r="F31" s="98"/>
      <c r="G31" s="90" t="s">
        <v>17</v>
      </c>
      <c r="H31" s="98"/>
      <c r="I31" s="94" t="s">
        <v>37</v>
      </c>
      <c r="J31" s="98"/>
      <c r="K31" s="95" t="s">
        <v>2</v>
      </c>
      <c r="L31" s="91">
        <v>1</v>
      </c>
      <c r="N31" s="97"/>
    </row>
    <row r="32" spans="2:14">
      <c r="B32" s="90">
        <v>27</v>
      </c>
      <c r="C32" s="91" t="s">
        <v>61</v>
      </c>
      <c r="D32" s="92" t="str">
        <f t="shared" si="0"/>
        <v>x</v>
      </c>
      <c r="E32" s="90" t="s">
        <v>16</v>
      </c>
      <c r="F32" s="98"/>
      <c r="G32" s="90" t="s">
        <v>17</v>
      </c>
      <c r="H32" s="98"/>
      <c r="I32" s="94" t="s">
        <v>37</v>
      </c>
      <c r="J32" s="98"/>
      <c r="K32" s="95" t="s">
        <v>2</v>
      </c>
      <c r="L32" s="91">
        <v>2</v>
      </c>
      <c r="N32" s="97"/>
    </row>
    <row r="33" spans="2:14">
      <c r="B33" s="90">
        <v>28</v>
      </c>
      <c r="C33" s="91" t="s">
        <v>64</v>
      </c>
      <c r="D33" s="92" t="str">
        <f t="shared" si="0"/>
        <v>aa</v>
      </c>
      <c r="E33" s="90" t="s">
        <v>16</v>
      </c>
      <c r="F33" s="98"/>
      <c r="G33" s="90" t="s">
        <v>17</v>
      </c>
      <c r="H33" s="98"/>
      <c r="I33" s="94" t="s">
        <v>37</v>
      </c>
      <c r="J33" s="98"/>
      <c r="K33" s="95" t="s">
        <v>2</v>
      </c>
      <c r="L33" s="91">
        <v>3</v>
      </c>
      <c r="N33" s="97"/>
    </row>
    <row r="34" spans="2:14">
      <c r="B34" s="90">
        <v>29</v>
      </c>
      <c r="C34" s="91" t="s">
        <v>65</v>
      </c>
      <c r="D34" s="92" t="str">
        <f t="shared" si="0"/>
        <v>ab</v>
      </c>
      <c r="E34" s="90" t="s">
        <v>16</v>
      </c>
      <c r="F34" s="98"/>
      <c r="G34" s="90" t="s">
        <v>17</v>
      </c>
      <c r="H34" s="98"/>
      <c r="I34" s="94" t="s">
        <v>37</v>
      </c>
      <c r="J34" s="98"/>
      <c r="K34" s="95" t="s">
        <v>2</v>
      </c>
      <c r="L34" s="91">
        <v>4</v>
      </c>
      <c r="N34" s="97"/>
    </row>
    <row r="35" spans="2:14">
      <c r="B35" s="90">
        <v>30</v>
      </c>
      <c r="C35" s="91" t="s">
        <v>66</v>
      </c>
      <c r="D35" s="92" t="str">
        <f t="shared" si="0"/>
        <v>ac</v>
      </c>
      <c r="E35" s="90" t="s">
        <v>16</v>
      </c>
      <c r="F35" s="98"/>
      <c r="G35" s="90" t="s">
        <v>17</v>
      </c>
      <c r="H35" s="98"/>
      <c r="I35" s="94" t="s">
        <v>37</v>
      </c>
      <c r="J35" s="98"/>
      <c r="K35" s="95" t="s">
        <v>2</v>
      </c>
      <c r="L35" s="91">
        <v>5</v>
      </c>
      <c r="N35" s="97"/>
    </row>
    <row r="36" spans="2:14">
      <c r="B36" s="90">
        <v>31</v>
      </c>
      <c r="C36" s="91" t="s">
        <v>67</v>
      </c>
      <c r="D36" s="92" t="str">
        <f t="shared" si="0"/>
        <v>ad</v>
      </c>
      <c r="E36" s="90" t="s">
        <v>16</v>
      </c>
      <c r="F36" s="98"/>
      <c r="G36" s="90" t="s">
        <v>17</v>
      </c>
      <c r="H36" s="98"/>
      <c r="I36" s="94" t="s">
        <v>37</v>
      </c>
      <c r="J36" s="98"/>
      <c r="K36" s="95" t="s">
        <v>2</v>
      </c>
      <c r="L36" s="91">
        <v>6</v>
      </c>
      <c r="N36" s="97"/>
    </row>
    <row r="37" spans="2:14">
      <c r="B37" s="90">
        <v>32</v>
      </c>
      <c r="C37" s="91" t="s">
        <v>68</v>
      </c>
      <c r="D37" s="92" t="str">
        <f t="shared" si="0"/>
        <v>ae</v>
      </c>
      <c r="E37" s="90" t="s">
        <v>16</v>
      </c>
      <c r="F37" s="98"/>
      <c r="G37" s="90" t="s">
        <v>17</v>
      </c>
      <c r="H37" s="98"/>
      <c r="I37" s="94" t="s">
        <v>37</v>
      </c>
      <c r="J37" s="98"/>
      <c r="K37" s="95" t="s">
        <v>2</v>
      </c>
      <c r="L37" s="91">
        <v>7</v>
      </c>
      <c r="N37" s="97"/>
    </row>
    <row r="38" spans="2:14">
      <c r="B38" s="90">
        <v>33</v>
      </c>
      <c r="C38" s="91" t="s">
        <v>69</v>
      </c>
      <c r="D38" s="92" t="str">
        <f t="shared" si="0"/>
        <v>af</v>
      </c>
      <c r="E38" s="90" t="s">
        <v>16</v>
      </c>
      <c r="F38" s="98"/>
      <c r="G38" s="90" t="s">
        <v>17</v>
      </c>
      <c r="H38" s="98"/>
      <c r="I38" s="94" t="s">
        <v>37</v>
      </c>
      <c r="J38" s="98"/>
      <c r="K38" s="95" t="s">
        <v>2</v>
      </c>
      <c r="L38" s="91">
        <v>8</v>
      </c>
      <c r="N38" s="97"/>
    </row>
    <row r="39" spans="2:1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c r="B42" s="90"/>
      <c r="C42" s="99" t="s">
        <v>232</v>
      </c>
      <c r="D42" s="92"/>
      <c r="E42" s="90" t="s">
        <v>16</v>
      </c>
      <c r="F42" s="93"/>
      <c r="G42" s="90" t="s">
        <v>17</v>
      </c>
      <c r="H42" s="93"/>
      <c r="I42" s="94" t="s">
        <v>37</v>
      </c>
      <c r="J42" s="93">
        <v>0</v>
      </c>
      <c r="K42" s="95" t="s">
        <v>2</v>
      </c>
      <c r="L42" s="96" t="str">
        <f t="shared" ref="L42:L43" si="3">IF(OR(F42="",H42=""),"",(H42+IF(F42&gt;H42,1,0)-F42-J42)*24)</f>
        <v/>
      </c>
      <c r="N42" s="97"/>
    </row>
    <row r="43" spans="2:14">
      <c r="B43" s="90">
        <v>35</v>
      </c>
      <c r="C43" s="100" t="s">
        <v>36</v>
      </c>
      <c r="D43" s="92"/>
      <c r="E43" s="90" t="s">
        <v>16</v>
      </c>
      <c r="F43" s="93"/>
      <c r="G43" s="90" t="s">
        <v>17</v>
      </c>
      <c r="H43" s="93"/>
      <c r="I43" s="94" t="s">
        <v>37</v>
      </c>
      <c r="J43" s="93">
        <v>0</v>
      </c>
      <c r="K43" s="95" t="s">
        <v>2</v>
      </c>
      <c r="L43" s="96" t="str">
        <f t="shared" si="3"/>
        <v/>
      </c>
      <c r="N43" s="97"/>
    </row>
    <row r="44" spans="2:1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c r="B45" s="90"/>
      <c r="C45" s="99" t="s">
        <v>234</v>
      </c>
      <c r="D45" s="92"/>
      <c r="E45" s="90" t="s">
        <v>16</v>
      </c>
      <c r="F45" s="93"/>
      <c r="G45" s="90" t="s">
        <v>17</v>
      </c>
      <c r="H45" s="93"/>
      <c r="I45" s="94" t="s">
        <v>37</v>
      </c>
      <c r="J45" s="93">
        <v>0</v>
      </c>
      <c r="K45" s="95" t="s">
        <v>2</v>
      </c>
      <c r="L45" s="96" t="str">
        <f t="shared" ref="L45:L46" si="4">IF(OR(F45="",H45=""),"",(H45+IF(F45&gt;H45,1,0)-F45-J45)*24)</f>
        <v/>
      </c>
      <c r="N45" s="97"/>
    </row>
    <row r="46" spans="2:14">
      <c r="B46" s="90">
        <v>36</v>
      </c>
      <c r="C46" s="100" t="s">
        <v>36</v>
      </c>
      <c r="D46" s="92"/>
      <c r="E46" s="90" t="s">
        <v>16</v>
      </c>
      <c r="F46" s="93"/>
      <c r="G46" s="90" t="s">
        <v>17</v>
      </c>
      <c r="H46" s="93"/>
      <c r="I46" s="94" t="s">
        <v>37</v>
      </c>
      <c r="J46" s="93">
        <v>0</v>
      </c>
      <c r="K46" s="95" t="s">
        <v>2</v>
      </c>
      <c r="L46" s="96" t="str">
        <f t="shared" si="4"/>
        <v/>
      </c>
      <c r="N46" s="97"/>
    </row>
    <row r="47" spans="2:1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c r="C49" s="86" t="s">
        <v>235</v>
      </c>
      <c r="D49" s="86"/>
    </row>
    <row r="50" spans="3:4">
      <c r="C50" s="86" t="s">
        <v>236</v>
      </c>
      <c r="D50" s="86"/>
    </row>
    <row r="51" spans="3:4">
      <c r="C51" s="86" t="s">
        <v>237</v>
      </c>
      <c r="D51" s="86"/>
    </row>
    <row r="52" spans="3: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topLeftCell="A13" workbookViewId="0">
      <selection activeCell="B1" sqref="B1"/>
    </sheetView>
  </sheetViews>
  <sheetFormatPr defaultRowHeight="18.75"/>
  <cols>
    <col min="1" max="1" width="1.375" style="20" customWidth="1"/>
    <col min="2" max="3" width="9" style="20"/>
    <col min="4" max="4" width="40.625" style="20" customWidth="1"/>
    <col min="5" max="16384" width="9" style="20"/>
  </cols>
  <sheetData>
    <row r="1" spans="2:11">
      <c r="B1" s="20" t="s">
        <v>91</v>
      </c>
      <c r="D1" s="46"/>
      <c r="E1" s="46"/>
      <c r="F1" s="46"/>
    </row>
    <row r="2" spans="2:11" s="48" customFormat="1" ht="20.25" customHeight="1">
      <c r="B2" s="47" t="s">
        <v>269</v>
      </c>
      <c r="C2" s="47"/>
      <c r="D2" s="46"/>
      <c r="E2" s="46"/>
      <c r="F2" s="46"/>
    </row>
    <row r="3" spans="2:11" s="48" customFormat="1" ht="20.25" customHeight="1">
      <c r="B3" s="47"/>
      <c r="C3" s="47"/>
      <c r="D3" s="46"/>
      <c r="E3" s="46"/>
      <c r="F3" s="46"/>
    </row>
    <row r="4" spans="2:11" s="53" customFormat="1" ht="20.25" customHeight="1">
      <c r="B4" s="80"/>
      <c r="C4" s="46" t="s">
        <v>219</v>
      </c>
      <c r="D4" s="46"/>
      <c r="F4" s="1068" t="s">
        <v>220</v>
      </c>
      <c r="G4" s="1068"/>
      <c r="H4" s="1068"/>
      <c r="I4" s="1068"/>
      <c r="J4" s="1068"/>
      <c r="K4" s="1068"/>
    </row>
    <row r="5" spans="2:11" s="53" customFormat="1" ht="20.25" customHeight="1">
      <c r="B5" s="81"/>
      <c r="C5" s="46" t="s">
        <v>221</v>
      </c>
      <c r="D5" s="46"/>
      <c r="F5" s="1068"/>
      <c r="G5" s="1068"/>
      <c r="H5" s="1068"/>
      <c r="I5" s="1068"/>
      <c r="J5" s="1068"/>
      <c r="K5" s="1068"/>
    </row>
    <row r="6" spans="2:11" s="48" customFormat="1" ht="20.25" customHeight="1">
      <c r="B6" s="50" t="s">
        <v>205</v>
      </c>
      <c r="C6" s="46"/>
      <c r="D6" s="46"/>
      <c r="E6" s="49"/>
      <c r="F6" s="51"/>
    </row>
    <row r="7" spans="2:11" s="48" customFormat="1" ht="20.25" customHeight="1">
      <c r="B7" s="47"/>
      <c r="C7" s="47"/>
      <c r="D7" s="46"/>
      <c r="E7" s="49"/>
      <c r="F7" s="51"/>
    </row>
    <row r="8" spans="2:11" s="48" customFormat="1" ht="20.25" customHeight="1">
      <c r="B8" s="46" t="s">
        <v>92</v>
      </c>
      <c r="C8" s="47"/>
      <c r="D8" s="46"/>
      <c r="E8" s="49"/>
      <c r="F8" s="51"/>
    </row>
    <row r="9" spans="2:11" s="48" customFormat="1" ht="20.25" customHeight="1">
      <c r="B9" s="47"/>
      <c r="C9" s="47"/>
      <c r="D9" s="46"/>
      <c r="E9" s="46"/>
      <c r="F9" s="46"/>
    </row>
    <row r="10" spans="2:11" s="48" customFormat="1" ht="20.25" customHeight="1">
      <c r="B10" s="46" t="s">
        <v>256</v>
      </c>
      <c r="C10" s="47"/>
      <c r="D10" s="46"/>
      <c r="E10" s="46"/>
      <c r="F10" s="46"/>
    </row>
    <row r="11" spans="2:11" s="48" customFormat="1" ht="20.25" customHeight="1">
      <c r="B11" s="46"/>
      <c r="C11" s="47"/>
      <c r="D11" s="46"/>
    </row>
    <row r="12" spans="2:11" s="48" customFormat="1" ht="20.25" customHeight="1">
      <c r="B12" s="46" t="s">
        <v>265</v>
      </c>
      <c r="C12" s="47"/>
      <c r="D12" s="46"/>
    </row>
    <row r="13" spans="2:11" s="48" customFormat="1" ht="20.25" customHeight="1">
      <c r="B13" s="46"/>
      <c r="C13" s="47"/>
      <c r="D13" s="46"/>
    </row>
    <row r="14" spans="2:11" s="48" customFormat="1" ht="20.25" customHeight="1">
      <c r="B14" s="46" t="s">
        <v>257</v>
      </c>
      <c r="C14" s="47"/>
      <c r="D14" s="46"/>
    </row>
    <row r="15" spans="2:11" s="48" customFormat="1" ht="20.25" customHeight="1">
      <c r="B15" s="46"/>
      <c r="C15" s="47"/>
      <c r="D15" s="46"/>
    </row>
    <row r="16" spans="2:11" s="48" customFormat="1" ht="20.25" customHeight="1">
      <c r="B16" s="46" t="s">
        <v>293</v>
      </c>
      <c r="C16" s="47"/>
      <c r="D16" s="46"/>
    </row>
    <row r="17" spans="2:6" s="48" customFormat="1" ht="20.25" customHeight="1">
      <c r="B17" s="46" t="s">
        <v>292</v>
      </c>
      <c r="C17" s="47"/>
      <c r="D17" s="46"/>
    </row>
    <row r="18" spans="2:6" s="48" customFormat="1" ht="20.25" customHeight="1">
      <c r="B18" s="46"/>
      <c r="C18" s="47"/>
      <c r="D18" s="46"/>
    </row>
    <row r="19" spans="2:6" s="48" customFormat="1" ht="17.25" customHeight="1">
      <c r="B19" s="46" t="s">
        <v>294</v>
      </c>
      <c r="C19" s="46"/>
      <c r="D19" s="46"/>
    </row>
    <row r="20" spans="2:6" s="48" customFormat="1" ht="17.25" customHeight="1">
      <c r="B20" s="46" t="s">
        <v>316</v>
      </c>
      <c r="C20" s="46"/>
      <c r="D20" s="46"/>
    </row>
    <row r="21" spans="2:6" s="48" customFormat="1" ht="17.25" customHeight="1">
      <c r="B21" s="46"/>
      <c r="C21" s="46"/>
      <c r="D21" s="46"/>
    </row>
    <row r="22" spans="2:6" s="48" customFormat="1" ht="17.25" customHeight="1">
      <c r="B22" s="46"/>
      <c r="C22" s="22" t="s">
        <v>20</v>
      </c>
      <c r="D22" s="22" t="s">
        <v>3</v>
      </c>
    </row>
    <row r="23" spans="2:6" s="48" customFormat="1" ht="17.25" customHeight="1">
      <c r="B23" s="46"/>
      <c r="C23" s="22">
        <v>1</v>
      </c>
      <c r="D23" s="52" t="s">
        <v>70</v>
      </c>
    </row>
    <row r="24" spans="2:6" s="48" customFormat="1" ht="17.25" customHeight="1">
      <c r="B24" s="46"/>
      <c r="C24" s="22">
        <v>2</v>
      </c>
      <c r="D24" s="52" t="s">
        <v>101</v>
      </c>
    </row>
    <row r="25" spans="2:6" s="48" customFormat="1" ht="17.25" customHeight="1">
      <c r="B25" s="46"/>
      <c r="C25" s="22">
        <v>3</v>
      </c>
      <c r="D25" s="52" t="s">
        <v>102</v>
      </c>
    </row>
    <row r="26" spans="2:6" s="48" customFormat="1" ht="17.25" customHeight="1">
      <c r="B26" s="46"/>
      <c r="C26" s="22">
        <v>4</v>
      </c>
      <c r="D26" s="52" t="s">
        <v>103</v>
      </c>
    </row>
    <row r="27" spans="2:6" s="48" customFormat="1" ht="17.25" customHeight="1">
      <c r="B27" s="46"/>
      <c r="C27" s="22">
        <v>5</v>
      </c>
      <c r="D27" s="52" t="s">
        <v>104</v>
      </c>
    </row>
    <row r="28" spans="2:6" s="48" customFormat="1" ht="17.25" customHeight="1">
      <c r="B28" s="46"/>
      <c r="C28" s="22">
        <v>6</v>
      </c>
      <c r="D28" s="52" t="s">
        <v>105</v>
      </c>
    </row>
    <row r="29" spans="2:6" s="48" customFormat="1" ht="17.25" customHeight="1">
      <c r="B29" s="46"/>
      <c r="C29" s="22">
        <v>7</v>
      </c>
      <c r="D29" s="52" t="s">
        <v>106</v>
      </c>
    </row>
    <row r="30" spans="2:6" s="48" customFormat="1" ht="17.25" customHeight="1">
      <c r="B30" s="46"/>
      <c r="C30" s="22">
        <v>8</v>
      </c>
      <c r="D30" s="52" t="s">
        <v>71</v>
      </c>
    </row>
    <row r="31" spans="2:6" s="48" customFormat="1" ht="17.25" customHeight="1">
      <c r="B31" s="46"/>
      <c r="C31" s="49"/>
      <c r="D31" s="51"/>
    </row>
    <row r="32" spans="2:6" s="48" customFormat="1" ht="17.25" customHeight="1">
      <c r="B32" s="46" t="s">
        <v>295</v>
      </c>
      <c r="C32" s="46"/>
      <c r="D32" s="46"/>
      <c r="E32" s="53"/>
      <c r="F32" s="53"/>
    </row>
    <row r="33" spans="2:51" s="48" customFormat="1" ht="17.25" customHeight="1">
      <c r="B33" s="46" t="s">
        <v>93</v>
      </c>
      <c r="C33" s="46"/>
      <c r="D33" s="46"/>
      <c r="E33" s="53"/>
      <c r="F33" s="53"/>
    </row>
    <row r="34" spans="2:51" s="48" customFormat="1" ht="17.25" customHeight="1">
      <c r="B34" s="46"/>
      <c r="C34" s="46"/>
      <c r="D34" s="46"/>
      <c r="E34" s="53"/>
      <c r="F34" s="53"/>
      <c r="G34" s="54"/>
      <c r="H34" s="54"/>
      <c r="J34" s="54"/>
      <c r="K34" s="54"/>
      <c r="L34" s="54"/>
      <c r="M34" s="54"/>
      <c r="N34" s="54"/>
      <c r="O34" s="54"/>
      <c r="R34" s="54"/>
      <c r="S34" s="54"/>
      <c r="T34" s="54"/>
      <c r="W34" s="54"/>
      <c r="X34" s="54"/>
      <c r="Y34" s="54"/>
    </row>
    <row r="35" spans="2:51" s="48" customFormat="1" ht="17.25" customHeight="1">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c r="B40" s="46"/>
      <c r="C40" s="46"/>
      <c r="D40" s="46"/>
      <c r="E40" s="53"/>
      <c r="F40" s="53"/>
      <c r="G40" s="54"/>
      <c r="H40" s="54"/>
      <c r="J40" s="54"/>
      <c r="K40" s="54"/>
      <c r="L40" s="54"/>
      <c r="M40" s="54"/>
      <c r="N40" s="54"/>
      <c r="O40" s="54"/>
      <c r="R40" s="54"/>
      <c r="S40" s="54"/>
      <c r="T40" s="54"/>
      <c r="W40" s="54"/>
      <c r="X40" s="54"/>
      <c r="Y40" s="54"/>
    </row>
    <row r="41" spans="2:51" s="48" customFormat="1" ht="17.25" customHeight="1">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c r="B44" s="46"/>
      <c r="C44" s="46"/>
      <c r="D44" s="46"/>
      <c r="E44" s="55"/>
      <c r="F44" s="54"/>
      <c r="G44" s="54"/>
      <c r="H44" s="54"/>
      <c r="J44" s="54"/>
      <c r="K44" s="54"/>
      <c r="L44" s="54"/>
      <c r="M44" s="54"/>
      <c r="N44" s="54"/>
      <c r="O44" s="54"/>
      <c r="R44" s="54"/>
      <c r="S44" s="54"/>
      <c r="T44" s="54"/>
      <c r="W44" s="54"/>
      <c r="X44" s="54"/>
      <c r="Y44" s="54"/>
    </row>
    <row r="45" spans="2:51" s="48" customFormat="1" ht="17.25" customHeight="1">
      <c r="B45" s="46" t="s">
        <v>296</v>
      </c>
      <c r="C45" s="46"/>
      <c r="D45" s="46"/>
    </row>
    <row r="46" spans="2:51" s="48" customFormat="1" ht="17.25" customHeight="1">
      <c r="B46" s="46" t="s">
        <v>199</v>
      </c>
      <c r="C46" s="46"/>
      <c r="D46" s="46"/>
      <c r="AH46" s="21"/>
      <c r="AI46" s="21"/>
      <c r="AJ46" s="21"/>
      <c r="AK46" s="21"/>
      <c r="AL46" s="21"/>
      <c r="AM46" s="21"/>
      <c r="AN46" s="21"/>
      <c r="AO46" s="21"/>
      <c r="AP46" s="21"/>
      <c r="AQ46" s="21"/>
      <c r="AR46" s="21"/>
      <c r="AS46" s="21"/>
    </row>
    <row r="47" spans="2:51" s="48" customFormat="1" ht="17.25" customHeight="1">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c r="F48" s="21"/>
    </row>
    <row r="49" spans="2:54" s="48" customFormat="1" ht="17.25" customHeight="1">
      <c r="B49" s="46" t="s">
        <v>297</v>
      </c>
      <c r="C49" s="46"/>
    </row>
    <row r="50" spans="2:54" s="48" customFormat="1" ht="17.25" customHeight="1">
      <c r="B50" s="46"/>
      <c r="C50" s="46"/>
    </row>
    <row r="51" spans="2:54" s="48" customFormat="1" ht="17.25" customHeight="1">
      <c r="B51" s="46" t="s">
        <v>298</v>
      </c>
      <c r="C51" s="46"/>
    </row>
    <row r="52" spans="2:54" s="48" customFormat="1" ht="17.25" customHeight="1">
      <c r="B52" s="46" t="s">
        <v>259</v>
      </c>
      <c r="C52" s="46"/>
    </row>
    <row r="53" spans="2:54" s="48" customFormat="1" ht="17.25" customHeight="1">
      <c r="B53" s="46"/>
      <c r="C53" s="46"/>
    </row>
    <row r="54" spans="2:54" s="48" customFormat="1" ht="17.25" customHeight="1">
      <c r="B54" s="46" t="s">
        <v>299</v>
      </c>
      <c r="C54" s="46"/>
    </row>
    <row r="55" spans="2:54" s="48" customFormat="1" ht="17.25" customHeight="1">
      <c r="B55" s="46" t="s">
        <v>98</v>
      </c>
      <c r="C55" s="46"/>
    </row>
    <row r="56" spans="2:54" s="48" customFormat="1" ht="17.25" customHeight="1">
      <c r="B56" s="46"/>
      <c r="C56" s="46"/>
    </row>
    <row r="57" spans="2:54" s="48" customFormat="1" ht="17.25" customHeight="1">
      <c r="B57" s="46" t="s">
        <v>300</v>
      </c>
      <c r="C57" s="46"/>
      <c r="D57" s="46"/>
    </row>
    <row r="58" spans="2:54" s="48" customFormat="1" ht="17.25" customHeight="1">
      <c r="B58" s="46"/>
      <c r="C58" s="46"/>
      <c r="D58" s="46"/>
    </row>
    <row r="59" spans="2:54" s="48" customFormat="1" ht="17.25" customHeight="1">
      <c r="B59" s="53" t="s">
        <v>301</v>
      </c>
      <c r="C59" s="53"/>
      <c r="D59" s="46"/>
    </row>
    <row r="60" spans="2:54" s="48" customFormat="1" ht="17.25" customHeight="1">
      <c r="B60" s="53" t="s">
        <v>99</v>
      </c>
      <c r="C60" s="53"/>
      <c r="D60" s="46"/>
    </row>
    <row r="61" spans="2:54" s="48" customFormat="1" ht="17.25" customHeight="1">
      <c r="B61" s="53" t="s">
        <v>260</v>
      </c>
    </row>
    <row r="62" spans="2:54" s="48" customFormat="1" ht="17.25" customHeight="1">
      <c r="B62" s="53"/>
    </row>
    <row r="63" spans="2:54" s="48" customFormat="1" ht="17.25" customHeight="1">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c r="B64" s="197"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c r="B65" s="198" t="s">
        <v>262</v>
      </c>
    </row>
    <row r="66" spans="2:2" ht="18.75" customHeight="1">
      <c r="B66" s="197" t="s">
        <v>263</v>
      </c>
    </row>
    <row r="67" spans="2:2" ht="18.75" customHeight="1">
      <c r="B67" s="198" t="s">
        <v>264</v>
      </c>
    </row>
    <row r="68" spans="2:2" ht="18.75" customHeight="1">
      <c r="B68" s="197" t="s">
        <v>319</v>
      </c>
    </row>
    <row r="69" spans="2:2" ht="18.75" customHeight="1">
      <c r="B69" s="197" t="s">
        <v>320</v>
      </c>
    </row>
    <row r="70" spans="2:2" ht="18.75" customHeight="1">
      <c r="B70" s="197" t="s">
        <v>321</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topLeftCell="A79" workbookViewId="0">
      <selection activeCell="D5" sqref="D5"/>
    </sheetView>
  </sheetViews>
  <sheetFormatPr defaultRowHeight="18.75"/>
  <cols>
    <col min="1" max="1" width="1.375" style="20" customWidth="1"/>
    <col min="2" max="3" width="9" style="20"/>
    <col min="4" max="4" width="40.625" style="20" customWidth="1"/>
    <col min="5" max="16384" width="9" style="20"/>
  </cols>
  <sheetData>
    <row r="1" spans="2:11">
      <c r="B1" s="20" t="s">
        <v>91</v>
      </c>
      <c r="D1" s="46"/>
      <c r="E1" s="46"/>
      <c r="F1" s="46"/>
    </row>
    <row r="2" spans="2:11" s="48" customFormat="1" ht="20.25" customHeight="1">
      <c r="B2" s="47" t="s">
        <v>216</v>
      </c>
      <c r="C2" s="47"/>
      <c r="D2" s="46"/>
      <c r="E2" s="46"/>
      <c r="F2" s="46"/>
    </row>
    <row r="3" spans="2:11" s="48" customFormat="1" ht="20.25" customHeight="1">
      <c r="B3" s="47"/>
      <c r="C3" s="47"/>
      <c r="D3" s="46"/>
      <c r="E3" s="46"/>
      <c r="F3" s="46"/>
    </row>
    <row r="4" spans="2:11" s="53" customFormat="1" ht="20.25" customHeight="1">
      <c r="B4" s="80"/>
      <c r="C4" s="46" t="s">
        <v>219</v>
      </c>
      <c r="D4" s="46"/>
      <c r="F4" s="1068" t="s">
        <v>220</v>
      </c>
      <c r="G4" s="1068"/>
      <c r="H4" s="1068"/>
      <c r="I4" s="1068"/>
      <c r="J4" s="1068"/>
      <c r="K4" s="1068"/>
    </row>
    <row r="5" spans="2:11" s="53" customFormat="1" ht="20.25" customHeight="1">
      <c r="B5" s="81"/>
      <c r="C5" s="46" t="s">
        <v>221</v>
      </c>
      <c r="D5" s="46"/>
      <c r="F5" s="1068"/>
      <c r="G5" s="1068"/>
      <c r="H5" s="1068"/>
      <c r="I5" s="1068"/>
      <c r="J5" s="1068"/>
      <c r="K5" s="1068"/>
    </row>
    <row r="6" spans="2:11" s="48" customFormat="1" ht="20.25" customHeight="1">
      <c r="B6" s="50" t="s">
        <v>205</v>
      </c>
      <c r="C6" s="46"/>
      <c r="D6" s="46"/>
      <c r="E6" s="49"/>
      <c r="F6" s="51"/>
    </row>
    <row r="7" spans="2:11" s="48" customFormat="1" ht="20.25" customHeight="1">
      <c r="B7" s="47"/>
      <c r="C7" s="47"/>
      <c r="D7" s="46"/>
      <c r="E7" s="49"/>
      <c r="F7" s="51"/>
    </row>
    <row r="8" spans="2:11" s="48" customFormat="1" ht="20.25" customHeight="1">
      <c r="B8" s="46" t="s">
        <v>92</v>
      </c>
      <c r="C8" s="47"/>
      <c r="D8" s="46"/>
      <c r="E8" s="49"/>
      <c r="F8" s="51"/>
    </row>
    <row r="9" spans="2:11" s="48" customFormat="1" ht="20.25" customHeight="1">
      <c r="B9" s="47"/>
      <c r="C9" s="47"/>
      <c r="D9" s="46"/>
      <c r="E9" s="46"/>
      <c r="F9" s="46"/>
    </row>
    <row r="10" spans="2:11" s="48" customFormat="1" ht="20.25" customHeight="1">
      <c r="B10" s="46" t="s">
        <v>256</v>
      </c>
      <c r="C10" s="47"/>
      <c r="D10" s="46"/>
      <c r="E10" s="46"/>
      <c r="F10" s="46"/>
    </row>
    <row r="11" spans="2:11" s="48" customFormat="1" ht="20.25" customHeight="1">
      <c r="B11" s="46"/>
      <c r="C11" s="47"/>
      <c r="D11" s="46"/>
    </row>
    <row r="12" spans="2:11" s="48" customFormat="1" ht="20.25" customHeight="1">
      <c r="B12" s="46" t="s">
        <v>265</v>
      </c>
      <c r="C12" s="47"/>
      <c r="D12" s="46"/>
    </row>
    <row r="13" spans="2:11" s="48" customFormat="1" ht="20.25" customHeight="1">
      <c r="B13" s="46"/>
      <c r="C13" s="47"/>
      <c r="D13" s="46"/>
    </row>
    <row r="14" spans="2:11" s="48" customFormat="1" ht="20.25" customHeight="1">
      <c r="B14" s="46" t="s">
        <v>257</v>
      </c>
      <c r="C14" s="47"/>
      <c r="D14" s="46"/>
    </row>
    <row r="15" spans="2:11" s="48" customFormat="1" ht="20.25" customHeight="1">
      <c r="B15" s="46"/>
      <c r="C15" s="47"/>
      <c r="D15" s="46"/>
    </row>
    <row r="16" spans="2:11" s="48" customFormat="1" ht="20.25" customHeight="1">
      <c r="B16" s="46" t="s">
        <v>293</v>
      </c>
      <c r="C16" s="47"/>
      <c r="D16" s="46"/>
    </row>
    <row r="17" spans="2:4" s="48" customFormat="1" ht="20.25" customHeight="1">
      <c r="B17" s="46" t="s">
        <v>292</v>
      </c>
      <c r="C17" s="47"/>
      <c r="D17" s="46"/>
    </row>
    <row r="18" spans="2:4" s="48" customFormat="1" ht="20.25" customHeight="1">
      <c r="B18" s="46"/>
      <c r="C18" s="47"/>
      <c r="D18" s="46"/>
    </row>
    <row r="19" spans="2:4" s="48" customFormat="1" ht="20.25" customHeight="1">
      <c r="B19" s="46" t="s">
        <v>303</v>
      </c>
      <c r="C19" s="47"/>
      <c r="D19" s="46"/>
    </row>
    <row r="20" spans="2:4" s="48" customFormat="1" ht="20.25" customHeight="1">
      <c r="B20" s="46" t="s">
        <v>194</v>
      </c>
      <c r="C20" s="47"/>
      <c r="D20" s="46"/>
    </row>
    <row r="21" spans="2:4" s="48" customFormat="1" ht="20.25" customHeight="1">
      <c r="B21" s="46" t="s">
        <v>195</v>
      </c>
      <c r="C21" s="47"/>
      <c r="D21" s="46"/>
    </row>
    <row r="22" spans="2:4" s="48" customFormat="1" ht="20.25" customHeight="1">
      <c r="B22" s="46"/>
      <c r="C22" s="47"/>
      <c r="D22" s="46"/>
    </row>
    <row r="23" spans="2:4" s="48" customFormat="1" ht="20.25" customHeight="1">
      <c r="B23" s="46" t="s">
        <v>304</v>
      </c>
      <c r="C23" s="47"/>
      <c r="D23" s="46"/>
    </row>
    <row r="24" spans="2:4" s="48" customFormat="1" ht="20.25" customHeight="1">
      <c r="B24" s="46" t="s">
        <v>196</v>
      </c>
      <c r="C24" s="47"/>
      <c r="D24" s="46"/>
    </row>
    <row r="25" spans="2:4" s="48" customFormat="1" ht="20.25" customHeight="1">
      <c r="B25" s="46" t="s">
        <v>197</v>
      </c>
      <c r="C25" s="47"/>
      <c r="D25" s="46"/>
    </row>
    <row r="26" spans="2:4" s="48" customFormat="1" ht="20.25" customHeight="1">
      <c r="B26" s="46" t="s">
        <v>198</v>
      </c>
      <c r="C26" s="47"/>
      <c r="D26" s="46"/>
    </row>
    <row r="27" spans="2:4" s="48" customFormat="1" ht="20.25" customHeight="1">
      <c r="B27" s="46"/>
      <c r="C27" s="46"/>
      <c r="D27" s="46"/>
    </row>
    <row r="28" spans="2:4" s="48" customFormat="1" ht="17.25" customHeight="1">
      <c r="B28" s="46" t="s">
        <v>305</v>
      </c>
      <c r="C28" s="46"/>
      <c r="D28" s="46"/>
    </row>
    <row r="29" spans="2:4" s="48" customFormat="1" ht="17.25" customHeight="1">
      <c r="B29" s="46" t="s">
        <v>193</v>
      </c>
      <c r="C29" s="46"/>
      <c r="D29" s="46"/>
    </row>
    <row r="30" spans="2:4" s="48" customFormat="1" ht="17.25" customHeight="1">
      <c r="B30" s="46"/>
      <c r="C30" s="46"/>
      <c r="D30" s="46"/>
    </row>
    <row r="31" spans="2:4" s="48" customFormat="1" ht="17.25" customHeight="1">
      <c r="B31" s="46"/>
      <c r="C31" s="22" t="s">
        <v>20</v>
      </c>
      <c r="D31" s="22" t="s">
        <v>3</v>
      </c>
    </row>
    <row r="32" spans="2:4" s="48" customFormat="1" ht="17.25" customHeight="1">
      <c r="B32" s="46"/>
      <c r="C32" s="22">
        <v>1</v>
      </c>
      <c r="D32" s="52" t="s">
        <v>70</v>
      </c>
    </row>
    <row r="33" spans="2:25" s="48" customFormat="1" ht="17.25" customHeight="1">
      <c r="B33" s="46"/>
      <c r="C33" s="22">
        <v>2</v>
      </c>
      <c r="D33" s="52" t="s">
        <v>101</v>
      </c>
    </row>
    <row r="34" spans="2:25" s="48" customFormat="1" ht="17.25" customHeight="1">
      <c r="B34" s="46"/>
      <c r="C34" s="22">
        <v>3</v>
      </c>
      <c r="D34" s="52" t="s">
        <v>102</v>
      </c>
    </row>
    <row r="35" spans="2:25" s="48" customFormat="1" ht="17.25" customHeight="1">
      <c r="B35" s="46"/>
      <c r="C35" s="22">
        <v>4</v>
      </c>
      <c r="D35" s="52" t="s">
        <v>103</v>
      </c>
    </row>
    <row r="36" spans="2:25" s="48" customFormat="1" ht="17.25" customHeight="1">
      <c r="B36" s="46"/>
      <c r="C36" s="22">
        <v>5</v>
      </c>
      <c r="D36" s="52" t="s">
        <v>104</v>
      </c>
    </row>
    <row r="37" spans="2:25" s="48" customFormat="1" ht="17.25" customHeight="1">
      <c r="B37" s="46"/>
      <c r="C37" s="22">
        <v>6</v>
      </c>
      <c r="D37" s="52" t="s">
        <v>105</v>
      </c>
    </row>
    <row r="38" spans="2:25" s="48" customFormat="1" ht="17.25" customHeight="1">
      <c r="B38" s="46"/>
      <c r="C38" s="22">
        <v>7</v>
      </c>
      <c r="D38" s="52" t="s">
        <v>106</v>
      </c>
    </row>
    <row r="39" spans="2:25" s="48" customFormat="1" ht="17.25" customHeight="1">
      <c r="B39" s="46"/>
      <c r="C39" s="22">
        <v>8</v>
      </c>
      <c r="D39" s="52" t="s">
        <v>71</v>
      </c>
    </row>
    <row r="40" spans="2:25" s="48" customFormat="1" ht="17.25" customHeight="1">
      <c r="B40" s="46"/>
      <c r="C40" s="49"/>
      <c r="D40" s="51"/>
    </row>
    <row r="41" spans="2:25" s="48" customFormat="1" ht="17.25" customHeight="1">
      <c r="B41" s="46" t="s">
        <v>306</v>
      </c>
      <c r="C41" s="46"/>
      <c r="D41" s="46"/>
      <c r="E41" s="53"/>
      <c r="F41" s="53"/>
    </row>
    <row r="42" spans="2:25" s="48" customFormat="1" ht="17.25" customHeight="1">
      <c r="B42" s="46" t="s">
        <v>93</v>
      </c>
      <c r="C42" s="46"/>
      <c r="D42" s="46"/>
      <c r="E42" s="53"/>
      <c r="F42" s="53"/>
    </row>
    <row r="43" spans="2:25" s="48" customFormat="1" ht="17.25" customHeight="1">
      <c r="B43" s="46"/>
      <c r="C43" s="46"/>
      <c r="D43" s="46"/>
      <c r="E43" s="53"/>
      <c r="F43" s="53"/>
      <c r="G43" s="54"/>
      <c r="H43" s="54"/>
      <c r="J43" s="54"/>
      <c r="K43" s="54"/>
      <c r="L43" s="54"/>
      <c r="M43" s="54"/>
      <c r="N43" s="54"/>
      <c r="O43" s="54"/>
      <c r="R43" s="54"/>
      <c r="S43" s="54"/>
      <c r="T43" s="54"/>
      <c r="W43" s="54"/>
      <c r="X43" s="54"/>
      <c r="Y43" s="54"/>
    </row>
    <row r="44" spans="2:25" s="48" customFormat="1" ht="17.25" customHeight="1">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c r="B49" s="46"/>
      <c r="C49" s="46"/>
      <c r="D49" s="46"/>
      <c r="E49" s="53"/>
      <c r="F49" s="53"/>
      <c r="G49" s="54"/>
      <c r="H49" s="54"/>
      <c r="J49" s="54"/>
      <c r="K49" s="54"/>
      <c r="L49" s="54"/>
      <c r="M49" s="54"/>
      <c r="N49" s="54"/>
      <c r="O49" s="54"/>
      <c r="R49" s="54"/>
      <c r="S49" s="54"/>
      <c r="T49" s="54"/>
      <c r="W49" s="54"/>
      <c r="X49" s="54"/>
      <c r="Y49" s="54"/>
    </row>
    <row r="50" spans="2:51" s="48" customFormat="1" ht="17.25" customHeight="1">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c r="B53" s="46"/>
      <c r="C53" s="46"/>
      <c r="D53" s="46"/>
      <c r="E53" s="55"/>
      <c r="F53" s="54"/>
      <c r="G53" s="54"/>
      <c r="H53" s="54"/>
      <c r="J53" s="54"/>
      <c r="K53" s="54"/>
      <c r="L53" s="54"/>
      <c r="M53" s="54"/>
      <c r="N53" s="54"/>
      <c r="O53" s="54"/>
      <c r="R53" s="54"/>
      <c r="S53" s="54"/>
      <c r="T53" s="54"/>
      <c r="W53" s="54"/>
      <c r="X53" s="54"/>
      <c r="Y53" s="54"/>
    </row>
    <row r="54" spans="2:51" s="48" customFormat="1" ht="17.25" customHeight="1">
      <c r="B54" s="46" t="s">
        <v>307</v>
      </c>
      <c r="C54" s="46"/>
      <c r="D54" s="46"/>
    </row>
    <row r="55" spans="2:51" s="48" customFormat="1" ht="17.25" customHeight="1">
      <c r="B55" s="46" t="s">
        <v>199</v>
      </c>
      <c r="C55" s="46"/>
      <c r="D55" s="46"/>
      <c r="AH55" s="21"/>
      <c r="AI55" s="21"/>
      <c r="AJ55" s="21"/>
      <c r="AK55" s="21"/>
      <c r="AL55" s="21"/>
      <c r="AM55" s="21"/>
      <c r="AN55" s="21"/>
      <c r="AO55" s="21"/>
      <c r="AP55" s="21"/>
      <c r="AQ55" s="21"/>
      <c r="AR55" s="21"/>
      <c r="AS55" s="21"/>
    </row>
    <row r="56" spans="2:51" s="48" customFormat="1" ht="17.25" customHeight="1">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c r="F58" s="21"/>
    </row>
    <row r="59" spans="2:51" s="48" customFormat="1" ht="17.25" customHeight="1">
      <c r="B59" s="46" t="s">
        <v>308</v>
      </c>
      <c r="C59" s="46"/>
    </row>
    <row r="60" spans="2:51" s="48" customFormat="1" ht="17.25" customHeight="1">
      <c r="B60" s="46"/>
      <c r="C60" s="46"/>
    </row>
    <row r="61" spans="2:51" s="48" customFormat="1" ht="17.25" customHeight="1">
      <c r="B61" s="46" t="s">
        <v>309</v>
      </c>
      <c r="C61" s="46"/>
    </row>
    <row r="62" spans="2:51" s="48" customFormat="1" ht="17.25" customHeight="1">
      <c r="B62" s="46" t="s">
        <v>259</v>
      </c>
      <c r="C62" s="46"/>
    </row>
    <row r="63" spans="2:51" s="48" customFormat="1" ht="17.25" customHeight="1">
      <c r="B63" s="46"/>
      <c r="C63" s="46"/>
    </row>
    <row r="64" spans="2:51" s="48" customFormat="1" ht="17.25" customHeight="1">
      <c r="B64" s="46" t="s">
        <v>310</v>
      </c>
      <c r="C64" s="46"/>
    </row>
    <row r="65" spans="2:54" s="48" customFormat="1" ht="17.25" customHeight="1">
      <c r="B65" s="46" t="s">
        <v>98</v>
      </c>
      <c r="C65" s="46"/>
    </row>
    <row r="66" spans="2:54" s="48" customFormat="1" ht="17.25" customHeight="1">
      <c r="B66" s="46"/>
      <c r="C66" s="46"/>
    </row>
    <row r="67" spans="2:54" s="48" customFormat="1" ht="17.25" customHeight="1">
      <c r="B67" s="46" t="s">
        <v>311</v>
      </c>
      <c r="C67" s="46"/>
      <c r="D67" s="46"/>
    </row>
    <row r="68" spans="2:54" s="48" customFormat="1" ht="17.25" customHeight="1">
      <c r="B68" s="46"/>
      <c r="C68" s="46"/>
      <c r="D68" s="46"/>
    </row>
    <row r="69" spans="2:54" s="48" customFormat="1" ht="17.25" customHeight="1">
      <c r="B69" s="53" t="s">
        <v>312</v>
      </c>
      <c r="C69" s="53"/>
      <c r="D69" s="46"/>
    </row>
    <row r="70" spans="2:54" s="48" customFormat="1" ht="17.25" customHeight="1">
      <c r="B70" s="53" t="s">
        <v>99</v>
      </c>
      <c r="C70" s="53"/>
      <c r="D70" s="46"/>
    </row>
    <row r="71" spans="2:54" s="48" customFormat="1" ht="17.25" customHeight="1">
      <c r="B71" s="53" t="s">
        <v>260</v>
      </c>
    </row>
    <row r="72" spans="2:54" s="48" customFormat="1" ht="17.25" customHeight="1">
      <c r="B72" s="53"/>
    </row>
    <row r="73" spans="2:54" s="48" customFormat="1" ht="17.25" customHeight="1">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c r="B74" s="197"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c r="B75" s="198" t="s">
        <v>262</v>
      </c>
    </row>
    <row r="76" spans="2:54" ht="18.75" customHeight="1">
      <c r="B76" s="197" t="s">
        <v>263</v>
      </c>
    </row>
    <row r="77" spans="2:54" ht="18.75" customHeight="1">
      <c r="B77" s="198" t="s">
        <v>264</v>
      </c>
    </row>
    <row r="78" spans="2:54" ht="18.75" customHeight="1">
      <c r="B78" s="197" t="s">
        <v>319</v>
      </c>
    </row>
    <row r="79" spans="2:54" ht="18.75" customHeight="1">
      <c r="B79" s="197" t="s">
        <v>320</v>
      </c>
    </row>
    <row r="80" spans="2:54" ht="18.75" customHeight="1">
      <c r="B80" s="197" t="s">
        <v>321</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topLeftCell="A40" workbookViewId="0">
      <selection activeCell="F13" sqref="F13"/>
    </sheetView>
  </sheetViews>
  <sheetFormatPr defaultRowHeight="18.75"/>
  <cols>
    <col min="1" max="1" width="1.875" style="20" customWidth="1"/>
    <col min="2" max="2" width="11.5" style="20" customWidth="1"/>
    <col min="3" max="12" width="40.625" style="20" customWidth="1"/>
    <col min="13" max="16384" width="9" style="20"/>
  </cols>
  <sheetData>
    <row r="1" spans="2:4">
      <c r="B1" s="21" t="s">
        <v>83</v>
      </c>
      <c r="C1" s="21"/>
      <c r="D1" s="21"/>
    </row>
    <row r="2" spans="2:4">
      <c r="B2" s="21"/>
      <c r="C2" s="21"/>
      <c r="D2" s="21"/>
    </row>
    <row r="3" spans="2:4">
      <c r="B3" s="22" t="s">
        <v>84</v>
      </c>
      <c r="C3" s="22" t="s">
        <v>85</v>
      </c>
      <c r="D3" s="21"/>
    </row>
    <row r="4" spans="2:4">
      <c r="B4" s="77">
        <v>1</v>
      </c>
      <c r="C4" s="78" t="s">
        <v>158</v>
      </c>
      <c r="D4" s="21"/>
    </row>
    <row r="5" spans="2:4">
      <c r="B5" s="77">
        <v>2</v>
      </c>
      <c r="C5" s="78" t="s">
        <v>159</v>
      </c>
      <c r="D5" s="21"/>
    </row>
    <row r="6" spans="2:4">
      <c r="B6" s="77">
        <v>3</v>
      </c>
      <c r="C6" s="78" t="s">
        <v>217</v>
      </c>
      <c r="D6" s="21"/>
    </row>
    <row r="7" spans="2:4">
      <c r="B7" s="77">
        <v>4</v>
      </c>
      <c r="C7" s="78" t="s">
        <v>218</v>
      </c>
      <c r="D7" s="21"/>
    </row>
    <row r="8" spans="2:4">
      <c r="B8" s="77">
        <v>5</v>
      </c>
      <c r="C8" s="78" t="s">
        <v>210</v>
      </c>
      <c r="D8" s="21"/>
    </row>
    <row r="9" spans="2:4">
      <c r="B9" s="77">
        <v>6</v>
      </c>
      <c r="C9" s="78" t="s">
        <v>211</v>
      </c>
    </row>
    <row r="10" spans="2:4">
      <c r="B10" s="77">
        <v>7</v>
      </c>
      <c r="C10" s="78" t="s">
        <v>212</v>
      </c>
      <c r="D10" s="21"/>
    </row>
    <row r="11" spans="2:4">
      <c r="B11" s="77">
        <v>8</v>
      </c>
      <c r="C11" s="78" t="s">
        <v>213</v>
      </c>
      <c r="D11" s="21"/>
    </row>
    <row r="12" spans="2:4">
      <c r="B12" s="77">
        <v>9</v>
      </c>
      <c r="C12" s="78" t="s">
        <v>214</v>
      </c>
      <c r="D12" s="21"/>
    </row>
    <row r="13" spans="2:4">
      <c r="B13" s="77">
        <v>10</v>
      </c>
      <c r="C13" s="78" t="s">
        <v>215</v>
      </c>
      <c r="D13" s="21"/>
    </row>
    <row r="14" spans="2:4">
      <c r="B14" s="82">
        <v>11</v>
      </c>
      <c r="C14" s="78" t="s">
        <v>227</v>
      </c>
      <c r="D14" s="21"/>
    </row>
    <row r="15" spans="2:4">
      <c r="B15" s="82">
        <v>12</v>
      </c>
      <c r="C15" s="78" t="s">
        <v>255</v>
      </c>
      <c r="D15" s="21"/>
    </row>
    <row r="16" spans="2:4">
      <c r="B16" s="82">
        <v>13</v>
      </c>
      <c r="C16" s="78" t="s">
        <v>255</v>
      </c>
      <c r="D16" s="21"/>
    </row>
    <row r="17" spans="2:12">
      <c r="B17" s="82">
        <v>14</v>
      </c>
      <c r="C17" s="78" t="s">
        <v>255</v>
      </c>
      <c r="D17" s="21"/>
    </row>
    <row r="19" spans="2:12">
      <c r="B19" s="21" t="s">
        <v>86</v>
      </c>
    </row>
    <row r="20" spans="2:12" ht="19.5" thickBot="1"/>
    <row r="21" spans="2:12" ht="20.25" thickBot="1">
      <c r="B21" s="23" t="s">
        <v>72</v>
      </c>
      <c r="C21" s="24" t="s">
        <v>70</v>
      </c>
      <c r="D21" s="25" t="s">
        <v>101</v>
      </c>
      <c r="E21" s="25" t="s">
        <v>102</v>
      </c>
      <c r="F21" s="25" t="s">
        <v>103</v>
      </c>
      <c r="G21" s="25" t="s">
        <v>104</v>
      </c>
      <c r="H21" s="61" t="s">
        <v>105</v>
      </c>
      <c r="I21" s="61" t="s">
        <v>106</v>
      </c>
      <c r="J21" s="61" t="s">
        <v>107</v>
      </c>
      <c r="K21" s="61" t="s">
        <v>255</v>
      </c>
      <c r="L21" s="62" t="s">
        <v>255</v>
      </c>
    </row>
    <row r="22" spans="2:12" ht="19.5">
      <c r="B22" s="1069" t="s">
        <v>73</v>
      </c>
      <c r="C22" s="26" t="s">
        <v>108</v>
      </c>
      <c r="D22" s="27" t="s">
        <v>101</v>
      </c>
      <c r="E22" s="27" t="s">
        <v>108</v>
      </c>
      <c r="F22" s="27" t="s">
        <v>112</v>
      </c>
      <c r="G22" s="27" t="s">
        <v>114</v>
      </c>
      <c r="H22" s="63" t="s">
        <v>115</v>
      </c>
      <c r="I22" s="63" t="s">
        <v>116</v>
      </c>
      <c r="J22" s="63" t="s">
        <v>107</v>
      </c>
      <c r="K22" s="63"/>
      <c r="L22" s="64"/>
    </row>
    <row r="23" spans="2:12" ht="19.5">
      <c r="B23" s="1070"/>
      <c r="C23" s="28" t="s">
        <v>109</v>
      </c>
      <c r="D23" s="29" t="s">
        <v>255</v>
      </c>
      <c r="E23" s="29" t="s">
        <v>317</v>
      </c>
      <c r="F23" s="29" t="s">
        <v>113</v>
      </c>
      <c r="G23" s="29" t="s">
        <v>111</v>
      </c>
      <c r="H23" s="65" t="s">
        <v>105</v>
      </c>
      <c r="I23" s="65" t="s">
        <v>117</v>
      </c>
      <c r="J23" s="29" t="s">
        <v>255</v>
      </c>
      <c r="K23" s="65"/>
      <c r="L23" s="66"/>
    </row>
    <row r="24" spans="2:12" ht="19.5">
      <c r="B24" s="1070"/>
      <c r="C24" s="28" t="s">
        <v>110</v>
      </c>
      <c r="D24" s="29" t="s">
        <v>255</v>
      </c>
      <c r="E24" s="29" t="s">
        <v>318</v>
      </c>
      <c r="F24" s="29" t="s">
        <v>255</v>
      </c>
      <c r="G24" s="29" t="s">
        <v>255</v>
      </c>
      <c r="H24" s="29" t="s">
        <v>255</v>
      </c>
      <c r="I24" s="65" t="s">
        <v>118</v>
      </c>
      <c r="J24" s="29" t="s">
        <v>255</v>
      </c>
      <c r="K24" s="65"/>
      <c r="L24" s="66"/>
    </row>
    <row r="25" spans="2:12" ht="19.5">
      <c r="B25" s="1070"/>
      <c r="C25" s="28" t="s">
        <v>111</v>
      </c>
      <c r="D25" s="29" t="s">
        <v>255</v>
      </c>
      <c r="E25" s="29" t="s">
        <v>255</v>
      </c>
      <c r="F25" s="29" t="s">
        <v>255</v>
      </c>
      <c r="G25" s="29" t="s">
        <v>255</v>
      </c>
      <c r="H25" s="29" t="s">
        <v>255</v>
      </c>
      <c r="I25" s="65" t="s">
        <v>119</v>
      </c>
      <c r="J25" s="29" t="s">
        <v>255</v>
      </c>
      <c r="K25" s="65"/>
      <c r="L25" s="66"/>
    </row>
    <row r="26" spans="2:12" ht="19.5">
      <c r="B26" s="1070"/>
      <c r="C26" s="192" t="s">
        <v>111</v>
      </c>
      <c r="D26" s="29" t="s">
        <v>255</v>
      </c>
      <c r="E26" s="29" t="s">
        <v>255</v>
      </c>
      <c r="F26" s="29" t="s">
        <v>255</v>
      </c>
      <c r="G26" s="29" t="s">
        <v>255</v>
      </c>
      <c r="H26" s="29" t="s">
        <v>255</v>
      </c>
      <c r="I26" s="65" t="s">
        <v>113</v>
      </c>
      <c r="J26" s="29" t="s">
        <v>255</v>
      </c>
      <c r="K26" s="65"/>
      <c r="L26" s="66"/>
    </row>
    <row r="27" spans="2:12" ht="19.5">
      <c r="B27" s="1070"/>
      <c r="C27" s="192" t="s">
        <v>111</v>
      </c>
      <c r="D27" s="29" t="s">
        <v>255</v>
      </c>
      <c r="E27" s="29" t="s">
        <v>255</v>
      </c>
      <c r="F27" s="29" t="s">
        <v>255</v>
      </c>
      <c r="G27" s="29" t="s">
        <v>255</v>
      </c>
      <c r="H27" s="29" t="s">
        <v>255</v>
      </c>
      <c r="I27" s="65" t="s">
        <v>120</v>
      </c>
      <c r="J27" s="29" t="s">
        <v>255</v>
      </c>
      <c r="K27" s="65"/>
      <c r="L27" s="66"/>
    </row>
    <row r="28" spans="2:12" ht="19.5">
      <c r="B28" s="1070"/>
      <c r="C28" s="192" t="s">
        <v>111</v>
      </c>
      <c r="D28" s="29" t="s">
        <v>255</v>
      </c>
      <c r="E28" s="29" t="s">
        <v>255</v>
      </c>
      <c r="F28" s="29" t="s">
        <v>255</v>
      </c>
      <c r="G28" s="29" t="s">
        <v>255</v>
      </c>
      <c r="H28" s="29" t="s">
        <v>255</v>
      </c>
      <c r="I28" s="65" t="s">
        <v>121</v>
      </c>
      <c r="J28" s="29" t="s">
        <v>255</v>
      </c>
      <c r="K28" s="65"/>
      <c r="L28" s="66"/>
    </row>
    <row r="29" spans="2:12" ht="19.5">
      <c r="B29" s="1070"/>
      <c r="C29" s="192" t="s">
        <v>111</v>
      </c>
      <c r="D29" s="29" t="s">
        <v>255</v>
      </c>
      <c r="E29" s="29" t="s">
        <v>255</v>
      </c>
      <c r="F29" s="29" t="s">
        <v>255</v>
      </c>
      <c r="G29" s="29" t="s">
        <v>255</v>
      </c>
      <c r="H29" s="29" t="s">
        <v>255</v>
      </c>
      <c r="I29" s="65" t="s">
        <v>122</v>
      </c>
      <c r="J29" s="29" t="s">
        <v>255</v>
      </c>
      <c r="K29" s="65"/>
      <c r="L29" s="66"/>
    </row>
    <row r="30" spans="2:12" ht="19.5">
      <c r="B30" s="1070"/>
      <c r="C30" s="192" t="s">
        <v>111</v>
      </c>
      <c r="D30" s="29" t="s">
        <v>255</v>
      </c>
      <c r="E30" s="29" t="s">
        <v>255</v>
      </c>
      <c r="F30" s="29" t="s">
        <v>255</v>
      </c>
      <c r="G30" s="29" t="s">
        <v>255</v>
      </c>
      <c r="H30" s="29" t="s">
        <v>255</v>
      </c>
      <c r="I30" s="65" t="s">
        <v>123</v>
      </c>
      <c r="J30" s="29" t="s">
        <v>255</v>
      </c>
      <c r="K30" s="65"/>
      <c r="L30" s="66"/>
    </row>
    <row r="31" spans="2:12" ht="20.25" thickBot="1">
      <c r="B31" s="1071"/>
      <c r="C31" s="193" t="s">
        <v>111</v>
      </c>
      <c r="D31" s="194" t="s">
        <v>255</v>
      </c>
      <c r="E31" s="194" t="s">
        <v>255</v>
      </c>
      <c r="F31" s="194" t="s">
        <v>255</v>
      </c>
      <c r="G31" s="194" t="s">
        <v>255</v>
      </c>
      <c r="H31" s="194" t="s">
        <v>255</v>
      </c>
      <c r="I31" s="194" t="s">
        <v>255</v>
      </c>
      <c r="J31" s="194" t="s">
        <v>255</v>
      </c>
      <c r="K31" s="67"/>
      <c r="L31" s="68"/>
    </row>
    <row r="36" spans="3:3">
      <c r="C36" s="20" t="s">
        <v>222</v>
      </c>
    </row>
    <row r="37" spans="3:3">
      <c r="C37" s="20" t="s">
        <v>74</v>
      </c>
    </row>
    <row r="38" spans="3:3">
      <c r="C38" s="20" t="s">
        <v>225</v>
      </c>
    </row>
    <row r="39" spans="3:3">
      <c r="C39" s="20" t="s">
        <v>75</v>
      </c>
    </row>
    <row r="40" spans="3:3">
      <c r="C40" s="20" t="s">
        <v>124</v>
      </c>
    </row>
    <row r="41" spans="3:3">
      <c r="C41" s="20" t="s">
        <v>125</v>
      </c>
    </row>
    <row r="42" spans="3:3">
      <c r="C42" s="20" t="s">
        <v>126</v>
      </c>
    </row>
    <row r="43" spans="3:3">
      <c r="C43" s="20" t="s">
        <v>127</v>
      </c>
    </row>
    <row r="44" spans="3:3">
      <c r="C44" s="20" t="s">
        <v>128</v>
      </c>
    </row>
    <row r="45" spans="3:3">
      <c r="C45" s="20" t="s">
        <v>129</v>
      </c>
    </row>
    <row r="46" spans="3:3">
      <c r="C46" s="20" t="s">
        <v>130</v>
      </c>
    </row>
    <row r="48" spans="3:3">
      <c r="C48" s="20" t="s">
        <v>76</v>
      </c>
    </row>
    <row r="49" spans="3:3">
      <c r="C49" s="20" t="s">
        <v>77</v>
      </c>
    </row>
    <row r="51" spans="3:3">
      <c r="C51" s="20" t="s">
        <v>226</v>
      </c>
    </row>
    <row r="52" spans="3:3">
      <c r="C52" s="20" t="s">
        <v>78</v>
      </c>
    </row>
    <row r="53" spans="3:3">
      <c r="C53" s="20" t="s">
        <v>79</v>
      </c>
    </row>
    <row r="54" spans="3:3">
      <c r="C54" s="20" t="s">
        <v>80</v>
      </c>
    </row>
    <row r="55" spans="3:3">
      <c r="C55" s="20" t="s">
        <v>81</v>
      </c>
    </row>
    <row r="56" spans="3:3">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33</vt:i4>
      </vt:variant>
    </vt:vector>
  </HeadingPairs>
  <TitlesOfParts>
    <vt:vector size="49" baseType="lpstr">
      <vt:lpstr>事業状況調査表紙（従来型）</vt:lpstr>
      <vt:lpstr>事業状況調査P1</vt:lpstr>
      <vt:lpstr>事業状況調査P2</vt:lpstr>
      <vt:lpstr>事業状況調査P3</vt:lpstr>
      <vt:lpstr>事業状況調査P4</vt:lpstr>
      <vt:lpstr>事業状況調査P5</vt:lpstr>
      <vt:lpstr>自己点検シート</vt:lpstr>
      <vt:lpstr>加算等自己点検シート</vt:lpstr>
      <vt:lpstr>勤務実績及び利用者実績表（従来型）</vt:lpstr>
      <vt:lpstr>勤務実績及び利用者実績表（ユニット型）</vt:lpstr>
      <vt:lpstr>【記載例】</vt:lpstr>
      <vt:lpstr>シフト記号表（従来型・ユニット型共通）</vt:lpstr>
      <vt:lpstr>【記載例】シフト記号表（勤務時間帯）</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'（ユニット型）記入方法'!Print_Area</vt:lpstr>
      <vt:lpstr>'（従来型）記入方法'!Print_Area</vt:lpstr>
      <vt:lpstr>【記載例】!Print_Area</vt:lpstr>
      <vt:lpstr>'【記載例】シフト記号表（勤務時間帯）'!Print_Area</vt:lpstr>
      <vt:lpstr>'シフト記号表（従来型・ユニット型共通）'!Print_Area</vt:lpstr>
      <vt:lpstr>加算等自己点検シート!Print_Area</vt:lpstr>
      <vt:lpstr>'勤務実績及び利用者実績表（ユニット型）'!Print_Area</vt:lpstr>
      <vt:lpstr>'勤務実績及び利用者実績表（従来型）'!Print_Area</vt:lpstr>
      <vt:lpstr>事業状況調査P1!Print_Area</vt:lpstr>
      <vt:lpstr>事業状況調査P2!Print_Area</vt:lpstr>
      <vt:lpstr>事業状況調査P3!Print_Area</vt:lpstr>
      <vt:lpstr>事業状況調査P4!Print_Area</vt:lpstr>
      <vt:lpstr>'事業状況調査表紙（従来型）'!Print_Area</vt:lpstr>
      <vt:lpstr>自己点検シート!Print_Area</vt:lpstr>
      <vt:lpstr>【記載例】!Print_Titles</vt:lpstr>
      <vt:lpstr>加算等自己点検シート!Print_Titles</vt:lpstr>
      <vt:lpstr>'勤務実績及び利用者実績表（ユニット型）'!Print_Titles</vt:lpstr>
      <vt:lpstr>'勤務実績及び利用者実績表（従来型）'!Print_Titles</vt:lpstr>
      <vt:lpstr>自己点検シート!Print_Titles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cp:lastModifiedBy>
  <cp:lastPrinted>2021-11-12T08:21:47Z</cp:lastPrinted>
  <dcterms:created xsi:type="dcterms:W3CDTF">2020-01-28T01:12:50Z</dcterms:created>
  <dcterms:modified xsi:type="dcterms:W3CDTF">2021-11-12T08:33:35Z</dcterms:modified>
</cp:coreProperties>
</file>