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Shima\dfs\課別共有フォルダ\介護・総合相談支援課\03_介護保険係\03_給付\R03\02_地域密着型サービス\04₋実地指導\R3年度\谷水さんへＨＰへお願いします。\"/>
    </mc:Choice>
  </mc:AlternateContent>
  <xr:revisionPtr revIDLastSave="0" documentId="13_ncr:1_{EEC03B4B-2D52-46D4-A777-587DAB1C106B}" xr6:coauthVersionLast="36" xr6:coauthVersionMax="36" xr10:uidLastSave="{00000000-0000-0000-0000-000000000000}"/>
  <bookViews>
    <workbookView xWindow="0" yWindow="0" windowWidth="20490" windowHeight="7770" activeTab="1" xr2:uid="{00000000-000D-0000-FFFF-FFFF00000000}"/>
  </bookViews>
  <sheets>
    <sheet name="表紙" sheetId="8" r:id="rId1"/>
    <sheet name="【小規模多機能】自己点検シート" sheetId="7" r:id="rId2"/>
    <sheet name="【小規模多機能】加算自己点検シート" sheetId="6" r:id="rId3"/>
    <sheet name="利用実績報告書" sheetId="9" r:id="rId4"/>
    <sheet name="前年度利用者数実績" sheetId="10" r:id="rId5"/>
    <sheet name="「勤務実績及び利用者実績表」" sheetId="11" r:id="rId6"/>
    <sheet name="シフト記号表（勤務時間帯）" sheetId="12" r:id="rId7"/>
    <sheet name="【記載例】「勤務実績及び利用者実績表」" sheetId="13" r:id="rId8"/>
    <sheet name="【記載例】シフト記号表（勤務時間帯）" sheetId="14" r:id="rId9"/>
    <sheet name="記入方法" sheetId="15" r:id="rId10"/>
    <sheet name="プルダウン・リスト" sheetId="16" r:id="rId11"/>
  </sheets>
  <definedNames>
    <definedName name="_xlnm._FilterDatabase" localSheetId="1" hidden="1">【小規模多機能】自己点検シート!$A$1:$A$156</definedName>
    <definedName name="_xlnm.Print_Area" localSheetId="8">'【記載例】シフト記号表（勤務時間帯）'!$A$1:$AH$49</definedName>
    <definedName name="_xlnm.Print_Area" localSheetId="2">【小規模多機能】加算自己点検シート!$A$1:$E$131</definedName>
    <definedName name="_xlnm.Print_Area" localSheetId="6">'シフト記号表（勤務時間帯）'!$A$1:$AH$49</definedName>
    <definedName name="_xlnm.Print_Area" localSheetId="9">記入方法!$A$1:$U$71</definedName>
    <definedName name="_xlnm.Print_Area" localSheetId="4">前年度利用者数実績!$A$1:$Y$19</definedName>
    <definedName name="_xlnm.Print_Area" localSheetId="0">表紙!$A$2:$K$21</definedName>
    <definedName name="_xlnm.Print_Area" localSheetId="3">利用実績報告書!$A$1:$S$46</definedName>
    <definedName name="_xlnm.Print_Titles" localSheetId="2">【小規模多機能】加算自己点検シート!$4:$4</definedName>
    <definedName name="_xlnm.Print_Titles" localSheetId="1">【小規模多機能】自己点検シート!$3:$4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workbook>
</file>

<file path=xl/calcChain.xml><?xml version="1.0" encoding="utf-8"?>
<calcChain xmlns="http://schemas.openxmlformats.org/spreadsheetml/2006/main">
  <c r="K8" i="14" l="1"/>
  <c r="M8" i="14"/>
  <c r="O8" i="14"/>
  <c r="S8" i="14" s="1"/>
  <c r="Q8" i="14"/>
  <c r="W8" i="14" s="1"/>
  <c r="U8" i="14"/>
  <c r="K9" i="14"/>
  <c r="M9" i="14"/>
  <c r="Q9" i="14" s="1"/>
  <c r="W9" i="14" s="1"/>
  <c r="O9" i="14"/>
  <c r="S9" i="14"/>
  <c r="U9" i="14"/>
  <c r="K10" i="14"/>
  <c r="M10" i="14"/>
  <c r="O10" i="14"/>
  <c r="S10" i="14" s="1"/>
  <c r="Q10" i="14"/>
  <c r="W10" i="14" s="1"/>
  <c r="U10" i="14"/>
  <c r="K11" i="14"/>
  <c r="M11" i="14"/>
  <c r="Q11" i="14" s="1"/>
  <c r="O11" i="14"/>
  <c r="S11" i="14"/>
  <c r="U11" i="14"/>
  <c r="K12" i="14"/>
  <c r="M12" i="14"/>
  <c r="O12" i="14"/>
  <c r="S12" i="14" s="1"/>
  <c r="U12" i="14"/>
  <c r="K13" i="14"/>
  <c r="M13" i="14"/>
  <c r="O13" i="14"/>
  <c r="Q13" i="14"/>
  <c r="S13" i="14"/>
  <c r="U13" i="14"/>
  <c r="K14" i="14"/>
  <c r="M14" i="14"/>
  <c r="Q14" i="14" s="1"/>
  <c r="W14" i="14" s="1"/>
  <c r="O14" i="14"/>
  <c r="S14" i="14" s="1"/>
  <c r="U14" i="14"/>
  <c r="K15" i="14"/>
  <c r="M15" i="14"/>
  <c r="O15" i="14"/>
  <c r="Q15" i="14"/>
  <c r="S15" i="14"/>
  <c r="U15" i="14"/>
  <c r="K16" i="14"/>
  <c r="M16" i="14"/>
  <c r="Q16" i="14" s="1"/>
  <c r="O16" i="14"/>
  <c r="S16" i="14"/>
  <c r="U16" i="14"/>
  <c r="K17" i="14"/>
  <c r="M17" i="14"/>
  <c r="O17" i="14"/>
  <c r="S17" i="14" s="1"/>
  <c r="Q17" i="14"/>
  <c r="U17" i="14"/>
  <c r="K18" i="14"/>
  <c r="M18" i="14"/>
  <c r="O18" i="14"/>
  <c r="Q18" i="14"/>
  <c r="W18" i="14" s="1"/>
  <c r="S18" i="14"/>
  <c r="U18" i="14"/>
  <c r="K19" i="14"/>
  <c r="M19" i="14"/>
  <c r="O19" i="14"/>
  <c r="Q19" i="14"/>
  <c r="W19" i="14" s="1"/>
  <c r="Y19" i="14" s="1"/>
  <c r="S19" i="14"/>
  <c r="U19" i="14"/>
  <c r="K20" i="14"/>
  <c r="M20" i="14"/>
  <c r="O20" i="14"/>
  <c r="Q20" i="14"/>
  <c r="W20" i="14" s="1"/>
  <c r="S20" i="14"/>
  <c r="U20" i="14"/>
  <c r="K21" i="14"/>
  <c r="M21" i="14"/>
  <c r="O21" i="14"/>
  <c r="Q21" i="14"/>
  <c r="W21" i="14" s="1"/>
  <c r="S21" i="14"/>
  <c r="U21" i="14"/>
  <c r="K38" i="14"/>
  <c r="M38" i="14"/>
  <c r="O38" i="14"/>
  <c r="Q38" i="14"/>
  <c r="W38" i="14" s="1"/>
  <c r="S38" i="14"/>
  <c r="U38" i="14"/>
  <c r="K39" i="14"/>
  <c r="M39" i="14"/>
  <c r="O39" i="14"/>
  <c r="Q39" i="14"/>
  <c r="W39" i="14" s="1"/>
  <c r="S39" i="14"/>
  <c r="U39" i="14"/>
  <c r="Y39" i="14"/>
  <c r="K40" i="14"/>
  <c r="M40" i="14"/>
  <c r="O40" i="14"/>
  <c r="Q40" i="14"/>
  <c r="W40" i="14" s="1"/>
  <c r="Y40" i="14" s="1"/>
  <c r="S40" i="14"/>
  <c r="U40" i="14"/>
  <c r="K41" i="14"/>
  <c r="M41" i="14"/>
  <c r="O41" i="14"/>
  <c r="Q41" i="14"/>
  <c r="W41" i="14" s="1"/>
  <c r="S41" i="14"/>
  <c r="U41" i="14"/>
  <c r="K42" i="14"/>
  <c r="M42" i="14"/>
  <c r="O42" i="14"/>
  <c r="Q42" i="14"/>
  <c r="W42" i="14" s="1"/>
  <c r="Y42" i="14" s="1"/>
  <c r="S42" i="14"/>
  <c r="U42" i="14"/>
  <c r="K43" i="14"/>
  <c r="M43" i="14"/>
  <c r="O43" i="14"/>
  <c r="Q43" i="14"/>
  <c r="W43" i="14" s="1"/>
  <c r="Y43" i="14" s="1"/>
  <c r="S43" i="14"/>
  <c r="U43" i="14"/>
  <c r="K44" i="14"/>
  <c r="M44" i="14"/>
  <c r="Q44" i="14" s="1"/>
  <c r="W44" i="14" s="1"/>
  <c r="O44" i="14"/>
  <c r="S44" i="14" s="1"/>
  <c r="U44" i="14"/>
  <c r="K45" i="14"/>
  <c r="K46" i="14" s="1"/>
  <c r="M45" i="14"/>
  <c r="O45" i="14"/>
  <c r="Q45" i="14"/>
  <c r="S45" i="14"/>
  <c r="U45" i="14"/>
  <c r="M46" i="14"/>
  <c r="O46" i="14"/>
  <c r="S46" i="14" s="1"/>
  <c r="U46" i="14"/>
  <c r="K47" i="14"/>
  <c r="M47" i="14"/>
  <c r="O47" i="14"/>
  <c r="Q47" i="14"/>
  <c r="W47" i="14" s="1"/>
  <c r="Y47" i="14" s="1"/>
  <c r="S47" i="14"/>
  <c r="U47" i="14"/>
  <c r="AC2" i="13"/>
  <c r="BB7" i="13" s="1"/>
  <c r="AY14" i="13"/>
  <c r="AX16" i="13"/>
  <c r="U17" i="13"/>
  <c r="U18" i="13" s="1"/>
  <c r="Z17" i="13"/>
  <c r="Z18" i="13" s="1"/>
  <c r="AC17" i="13"/>
  <c r="AC18" i="13" s="1"/>
  <c r="AH17" i="13"/>
  <c r="AH18" i="13" s="1"/>
  <c r="AK17" i="13"/>
  <c r="AK18" i="13" s="1"/>
  <c r="AP17" i="13"/>
  <c r="AP18" i="13" s="1"/>
  <c r="AS17" i="13"/>
  <c r="AS18" i="13" s="1"/>
  <c r="AX17" i="13"/>
  <c r="AX18" i="13" s="1"/>
  <c r="T20" i="13"/>
  <c r="W20" i="13"/>
  <c r="Z20" i="13"/>
  <c r="AA20" i="13"/>
  <c r="AB20" i="13"/>
  <c r="AC20" i="13"/>
  <c r="AF20" i="13"/>
  <c r="AH20" i="13"/>
  <c r="AM20" i="13"/>
  <c r="AN20" i="13"/>
  <c r="AO20" i="13"/>
  <c r="AR20" i="13"/>
  <c r="AU20" i="13"/>
  <c r="AV20" i="13"/>
  <c r="AW20" i="13"/>
  <c r="AX20" i="13"/>
  <c r="F21" i="13"/>
  <c r="W21" i="13"/>
  <c r="Z21" i="13"/>
  <c r="AB21" i="13"/>
  <c r="AC21" i="13"/>
  <c r="AF21" i="13"/>
  <c r="AH21" i="13"/>
  <c r="AN21" i="13"/>
  <c r="AO21" i="13"/>
  <c r="AU21" i="13"/>
  <c r="AV21" i="13"/>
  <c r="AW21" i="13"/>
  <c r="AX21" i="13"/>
  <c r="B23" i="13"/>
  <c r="X23" i="13"/>
  <c r="AA23" i="13"/>
  <c r="AE23" i="13"/>
  <c r="AF23" i="13"/>
  <c r="AJ23" i="13"/>
  <c r="AP23" i="13"/>
  <c r="AR23" i="13"/>
  <c r="AT23" i="13"/>
  <c r="AV23" i="13"/>
  <c r="AW23" i="13"/>
  <c r="AX23" i="13"/>
  <c r="F24" i="13"/>
  <c r="X24" i="13"/>
  <c r="AA24" i="13"/>
  <c r="AE24" i="13"/>
  <c r="AF24" i="13"/>
  <c r="AJ24" i="13"/>
  <c r="AP24" i="13"/>
  <c r="AR24" i="13"/>
  <c r="AT24" i="13"/>
  <c r="AV24" i="13"/>
  <c r="AW24" i="13"/>
  <c r="AX24" i="13"/>
  <c r="B26" i="13"/>
  <c r="V26" i="13"/>
  <c r="Y26" i="13"/>
  <c r="AD26" i="13"/>
  <c r="AF26" i="13"/>
  <c r="AG26" i="13"/>
  <c r="AK26" i="13"/>
  <c r="AL26" i="13"/>
  <c r="AO26" i="13"/>
  <c r="AT26" i="13"/>
  <c r="AU26" i="13"/>
  <c r="AV26" i="13"/>
  <c r="AW26" i="13"/>
  <c r="AX26" i="13"/>
  <c r="F27" i="13"/>
  <c r="V27" i="13"/>
  <c r="Y27" i="13"/>
  <c r="AD27" i="13"/>
  <c r="AG27" i="13"/>
  <c r="AK27" i="13"/>
  <c r="AL27" i="13"/>
  <c r="AO27" i="13"/>
  <c r="AT27" i="13"/>
  <c r="AU27" i="13"/>
  <c r="AV27" i="13"/>
  <c r="AW27" i="13"/>
  <c r="AX27" i="13"/>
  <c r="B29" i="13"/>
  <c r="T29" i="13"/>
  <c r="W29" i="13"/>
  <c r="X29" i="13"/>
  <c r="AA29" i="13"/>
  <c r="AE29" i="13"/>
  <c r="AF29" i="13"/>
  <c r="AH29" i="13"/>
  <c r="AJ29" i="13"/>
  <c r="AM29" i="13"/>
  <c r="AO29" i="13"/>
  <c r="AS29" i="13"/>
  <c r="AT29" i="13"/>
  <c r="AV29" i="13"/>
  <c r="AW29" i="13"/>
  <c r="AX29" i="13"/>
  <c r="F30" i="13"/>
  <c r="T30" i="13"/>
  <c r="W30" i="13"/>
  <c r="X30" i="13"/>
  <c r="AA30" i="13"/>
  <c r="AE30" i="13"/>
  <c r="AH30" i="13"/>
  <c r="AM30" i="13"/>
  <c r="AS30" i="13"/>
  <c r="AT30" i="13"/>
  <c r="AV30" i="13"/>
  <c r="AW30" i="13"/>
  <c r="AX30" i="13"/>
  <c r="B32" i="13"/>
  <c r="V32" i="13"/>
  <c r="Z32" i="13"/>
  <c r="AC32" i="13"/>
  <c r="AF32" i="13"/>
  <c r="AI32" i="13"/>
  <c r="AK32" i="13"/>
  <c r="AO32" i="13"/>
  <c r="AQ32" i="13"/>
  <c r="AV32" i="13"/>
  <c r="AW32" i="13"/>
  <c r="AX32" i="13"/>
  <c r="F33" i="13"/>
  <c r="V33" i="13"/>
  <c r="Z33" i="13"/>
  <c r="AC33" i="13"/>
  <c r="AF33" i="13"/>
  <c r="AI33" i="13"/>
  <c r="AK33" i="13"/>
  <c r="AO33" i="13"/>
  <c r="AQ33" i="13"/>
  <c r="AV33" i="13"/>
  <c r="AW33" i="13"/>
  <c r="AX33" i="13"/>
  <c r="B35" i="13"/>
  <c r="B38" i="13" s="1"/>
  <c r="B41" i="13" s="1"/>
  <c r="B44" i="13" s="1"/>
  <c r="U35" i="13"/>
  <c r="W35" i="13"/>
  <c r="Z35" i="13"/>
  <c r="AD35" i="13"/>
  <c r="AH35" i="13"/>
  <c r="AJ35" i="13"/>
  <c r="AK35" i="13"/>
  <c r="AM35" i="13"/>
  <c r="AR35" i="13"/>
  <c r="AU35" i="13"/>
  <c r="AV35" i="13"/>
  <c r="AW35" i="13"/>
  <c r="AX35" i="13"/>
  <c r="F36" i="13"/>
  <c r="U36" i="13"/>
  <c r="W36" i="13"/>
  <c r="Z36" i="13"/>
  <c r="AD36" i="13"/>
  <c r="AH36" i="13"/>
  <c r="AK36" i="13"/>
  <c r="AM36" i="13"/>
  <c r="AR36" i="13"/>
  <c r="AU36" i="13"/>
  <c r="AV36" i="13"/>
  <c r="AW36" i="13"/>
  <c r="AX36" i="13"/>
  <c r="T38" i="13"/>
  <c r="X38" i="13"/>
  <c r="Z38" i="13"/>
  <c r="AA38" i="13"/>
  <c r="AD38" i="13"/>
  <c r="AH38" i="13"/>
  <c r="AI38" i="13"/>
  <c r="AL38" i="13"/>
  <c r="AP38" i="13"/>
  <c r="AU38" i="13"/>
  <c r="AV38" i="13"/>
  <c r="AW38" i="13"/>
  <c r="AX38" i="13"/>
  <c r="F39" i="13"/>
  <c r="T39" i="13"/>
  <c r="X39" i="13"/>
  <c r="AA39" i="13"/>
  <c r="AD39" i="13"/>
  <c r="AH39" i="13"/>
  <c r="AI39" i="13"/>
  <c r="AL39" i="13"/>
  <c r="AP39" i="13"/>
  <c r="AU39" i="13"/>
  <c r="AV39" i="13"/>
  <c r="AW39" i="13"/>
  <c r="AX39" i="13"/>
  <c r="Y41" i="13"/>
  <c r="AB41" i="13"/>
  <c r="AF41" i="13"/>
  <c r="AJ41" i="13"/>
  <c r="AM41" i="13"/>
  <c r="AN41" i="13"/>
  <c r="AQ41" i="13"/>
  <c r="AS41" i="13"/>
  <c r="AV41" i="13"/>
  <c r="AW41" i="13"/>
  <c r="AX41" i="13"/>
  <c r="F42" i="13"/>
  <c r="Y42" i="13"/>
  <c r="AF42" i="13"/>
  <c r="AJ42" i="13"/>
  <c r="AM42" i="13"/>
  <c r="AN42" i="13"/>
  <c r="AQ42" i="13"/>
  <c r="AS42" i="13"/>
  <c r="AV42" i="13"/>
  <c r="AW42" i="13"/>
  <c r="AX42" i="13"/>
  <c r="U44" i="13"/>
  <c r="X44" i="13"/>
  <c r="Y44" i="13"/>
  <c r="AB44" i="13"/>
  <c r="AC44" i="13"/>
  <c r="AF44" i="13"/>
  <c r="AJ44" i="13"/>
  <c r="AN44" i="13"/>
  <c r="AR44" i="13"/>
  <c r="AV44" i="13"/>
  <c r="AW44" i="13"/>
  <c r="AX44" i="13"/>
  <c r="F45" i="13"/>
  <c r="U45" i="13"/>
  <c r="X45" i="13"/>
  <c r="Y45" i="13"/>
  <c r="AB45" i="13"/>
  <c r="AC45" i="13"/>
  <c r="AJ45" i="13"/>
  <c r="AN45" i="13"/>
  <c r="AR45" i="13"/>
  <c r="AV45" i="13"/>
  <c r="AW45" i="13"/>
  <c r="AX45" i="13"/>
  <c r="B47" i="13"/>
  <c r="U47" i="13"/>
  <c r="V47" i="13"/>
  <c r="W47" i="13"/>
  <c r="Y47" i="13"/>
  <c r="Z47" i="13"/>
  <c r="AB47" i="13"/>
  <c r="AC47" i="13"/>
  <c r="AE47" i="13"/>
  <c r="AF47" i="13"/>
  <c r="AG47" i="13"/>
  <c r="AI47" i="13"/>
  <c r="AL47" i="13"/>
  <c r="AM47" i="13"/>
  <c r="AN47" i="13"/>
  <c r="AP47" i="13"/>
  <c r="AQ47" i="13"/>
  <c r="AR47" i="13"/>
  <c r="AT47" i="13"/>
  <c r="AU47" i="13"/>
  <c r="AV47" i="13"/>
  <c r="AW47" i="13"/>
  <c r="AX47" i="13"/>
  <c r="F48" i="13"/>
  <c r="U48" i="13"/>
  <c r="V48" i="13"/>
  <c r="W48" i="13"/>
  <c r="Y48" i="13"/>
  <c r="Z48" i="13"/>
  <c r="AB48" i="13"/>
  <c r="AC48" i="13"/>
  <c r="AE48" i="13"/>
  <c r="AF48" i="13"/>
  <c r="AG48" i="13"/>
  <c r="AI48" i="13"/>
  <c r="AL48" i="13"/>
  <c r="AM48" i="13"/>
  <c r="AN48" i="13"/>
  <c r="AP48" i="13"/>
  <c r="AQ48" i="13"/>
  <c r="AR48" i="13"/>
  <c r="AT48" i="13"/>
  <c r="AU48" i="13"/>
  <c r="AV48" i="13"/>
  <c r="AW48" i="13"/>
  <c r="AX48" i="13"/>
  <c r="B50" i="13"/>
  <c r="B53" i="13" s="1"/>
  <c r="B56" i="13" s="1"/>
  <c r="V50" i="13"/>
  <c r="W50" i="13"/>
  <c r="X50" i="13"/>
  <c r="AA50" i="13"/>
  <c r="AB50" i="13"/>
  <c r="AE50" i="13"/>
  <c r="AI50" i="13"/>
  <c r="AJ50" i="13"/>
  <c r="AL50" i="13"/>
  <c r="AM50" i="13"/>
  <c r="AP50" i="13"/>
  <c r="AQ50" i="13"/>
  <c r="AS50" i="13"/>
  <c r="AV50" i="13"/>
  <c r="AW50" i="13"/>
  <c r="AX50" i="13"/>
  <c r="F51" i="13"/>
  <c r="V51" i="13"/>
  <c r="W51" i="13"/>
  <c r="X51" i="13"/>
  <c r="AA51" i="13"/>
  <c r="AB51" i="13"/>
  <c r="AE51" i="13"/>
  <c r="AI51" i="13"/>
  <c r="AJ51" i="13"/>
  <c r="AL51" i="13"/>
  <c r="AM51" i="13"/>
  <c r="AP51" i="13"/>
  <c r="AQ51" i="13"/>
  <c r="AS51" i="13"/>
  <c r="AV51" i="13"/>
  <c r="AW51" i="13"/>
  <c r="AX51" i="13"/>
  <c r="T53" i="13"/>
  <c r="U53" i="13"/>
  <c r="W53" i="13"/>
  <c r="X53" i="13"/>
  <c r="Y53" i="13"/>
  <c r="Z53" i="13"/>
  <c r="AA53" i="13"/>
  <c r="AD53" i="13"/>
  <c r="AE53" i="13"/>
  <c r="AF53" i="13"/>
  <c r="AG53" i="13"/>
  <c r="AH53" i="13"/>
  <c r="AJ53" i="13"/>
  <c r="AK53" i="13"/>
  <c r="AN53" i="13"/>
  <c r="AO53" i="13"/>
  <c r="AP53" i="13"/>
  <c r="AR53" i="13"/>
  <c r="AS53" i="13"/>
  <c r="AT53" i="13"/>
  <c r="AV53" i="13"/>
  <c r="AW53" i="13"/>
  <c r="AX53" i="13"/>
  <c r="F54" i="13"/>
  <c r="T54" i="13"/>
  <c r="W54" i="13"/>
  <c r="X54" i="13"/>
  <c r="Y54" i="13"/>
  <c r="Z54" i="13"/>
  <c r="AA54" i="13"/>
  <c r="AD54" i="13"/>
  <c r="AE54" i="13"/>
  <c r="AF54" i="13"/>
  <c r="AG54" i="13"/>
  <c r="AH54" i="13"/>
  <c r="AJ54" i="13"/>
  <c r="AK54" i="13"/>
  <c r="AN54" i="13"/>
  <c r="AO54" i="13"/>
  <c r="AP54" i="13"/>
  <c r="AR54" i="13"/>
  <c r="AS54" i="13"/>
  <c r="AT54" i="13"/>
  <c r="AV54" i="13"/>
  <c r="AW54" i="13"/>
  <c r="AX54" i="13"/>
  <c r="T56" i="13"/>
  <c r="U56" i="13"/>
  <c r="V56" i="13"/>
  <c r="AA56" i="13"/>
  <c r="AB56" i="13"/>
  <c r="AC56" i="13"/>
  <c r="AH56" i="13"/>
  <c r="AI56" i="13"/>
  <c r="AJ56" i="13"/>
  <c r="AO56" i="13"/>
  <c r="AP56" i="13"/>
  <c r="AQ56" i="13"/>
  <c r="AR56" i="13"/>
  <c r="AV56" i="13"/>
  <c r="AW56" i="13"/>
  <c r="AX56" i="13"/>
  <c r="F57" i="13"/>
  <c r="T57" i="13"/>
  <c r="U57" i="13"/>
  <c r="V57" i="13"/>
  <c r="AA57" i="13"/>
  <c r="AB57" i="13"/>
  <c r="AC57" i="13"/>
  <c r="AH57" i="13"/>
  <c r="AI57" i="13"/>
  <c r="AJ57" i="13"/>
  <c r="AO57" i="13"/>
  <c r="AP57" i="13"/>
  <c r="AQ57" i="13"/>
  <c r="AR57" i="13"/>
  <c r="AV57" i="13"/>
  <c r="AW57" i="13"/>
  <c r="AX57" i="13"/>
  <c r="B59" i="13"/>
  <c r="B62" i="13" s="1"/>
  <c r="B65" i="13" s="1"/>
  <c r="V59" i="13"/>
  <c r="AA59" i="13"/>
  <c r="AD59" i="13"/>
  <c r="AF59" i="13"/>
  <c r="AG59" i="13"/>
  <c r="AK59" i="13"/>
  <c r="AO59" i="13"/>
  <c r="AR59" i="13"/>
  <c r="AT59" i="13"/>
  <c r="AV59" i="13"/>
  <c r="AW59" i="13"/>
  <c r="AX59" i="13"/>
  <c r="F60" i="13"/>
  <c r="V60" i="13"/>
  <c r="AA60" i="13"/>
  <c r="AD60" i="13"/>
  <c r="AF60" i="13"/>
  <c r="AG60" i="13"/>
  <c r="AK60" i="13"/>
  <c r="AO60" i="13"/>
  <c r="AR60" i="13"/>
  <c r="AT60" i="13"/>
  <c r="AV60" i="13"/>
  <c r="AW60" i="13"/>
  <c r="AX60" i="13"/>
  <c r="T62" i="13"/>
  <c r="U62" i="13"/>
  <c r="V62" i="13"/>
  <c r="W62" i="13"/>
  <c r="Y62" i="13"/>
  <c r="Z62" i="13"/>
  <c r="AA62" i="13"/>
  <c r="AB62" i="13"/>
  <c r="AC62" i="13"/>
  <c r="AD62" i="13"/>
  <c r="AE62" i="13"/>
  <c r="AG62" i="13"/>
  <c r="AH62" i="13"/>
  <c r="AI62" i="13"/>
  <c r="AK62" i="13"/>
  <c r="AL62" i="13"/>
  <c r="AM62" i="13"/>
  <c r="AN62" i="13"/>
  <c r="AO62" i="13"/>
  <c r="AP62" i="13"/>
  <c r="AQ62" i="13"/>
  <c r="AS62" i="13"/>
  <c r="AT62" i="13"/>
  <c r="AU62" i="13"/>
  <c r="AV62" i="13"/>
  <c r="AW62" i="13"/>
  <c r="AX62" i="13"/>
  <c r="F63" i="13"/>
  <c r="T63" i="13"/>
  <c r="U63" i="13"/>
  <c r="Y63" i="13"/>
  <c r="Z63" i="13"/>
  <c r="AA63" i="13"/>
  <c r="AB63" i="13"/>
  <c r="AE63" i="13"/>
  <c r="AG63" i="13"/>
  <c r="AH63" i="13"/>
  <c r="AK63" i="13"/>
  <c r="AL63" i="13"/>
  <c r="AN63" i="13"/>
  <c r="AO63" i="13"/>
  <c r="AS63" i="13"/>
  <c r="AV63" i="13"/>
  <c r="AW63" i="13"/>
  <c r="AX63" i="13"/>
  <c r="U65" i="13"/>
  <c r="W65" i="13"/>
  <c r="X65" i="13"/>
  <c r="Z65" i="13"/>
  <c r="AB65" i="13"/>
  <c r="AC65" i="13"/>
  <c r="AE65" i="13"/>
  <c r="AG65" i="13"/>
  <c r="AI65" i="13"/>
  <c r="AJ65" i="13"/>
  <c r="AL65" i="13"/>
  <c r="AN65" i="13"/>
  <c r="AP65" i="13"/>
  <c r="AS65" i="13"/>
  <c r="AU65" i="13"/>
  <c r="AV65" i="13"/>
  <c r="AW65" i="13"/>
  <c r="AX65" i="13"/>
  <c r="AX71" i="13" s="1"/>
  <c r="F66" i="13"/>
  <c r="U66" i="13"/>
  <c r="W66" i="13"/>
  <c r="X66" i="13"/>
  <c r="Z66" i="13"/>
  <c r="AB66" i="13"/>
  <c r="AC66" i="13"/>
  <c r="AE66" i="13"/>
  <c r="AG66" i="13"/>
  <c r="AI66" i="13"/>
  <c r="AJ66" i="13"/>
  <c r="AL66" i="13"/>
  <c r="AN66" i="13"/>
  <c r="AP66" i="13"/>
  <c r="AS66" i="13"/>
  <c r="AU66" i="13"/>
  <c r="AV66" i="13"/>
  <c r="AV72" i="13" s="1"/>
  <c r="AW66" i="13"/>
  <c r="AX66" i="13"/>
  <c r="AV71" i="13"/>
  <c r="AW71" i="13"/>
  <c r="AW72" i="13"/>
  <c r="AX72" i="13"/>
  <c r="K8" i="12"/>
  <c r="M8" i="12"/>
  <c r="O8" i="12"/>
  <c r="S8" i="12" s="1"/>
  <c r="Q8" i="12"/>
  <c r="U8" i="12"/>
  <c r="K9" i="12"/>
  <c r="M9" i="12"/>
  <c r="Q9" i="12" s="1"/>
  <c r="W9" i="12" s="1"/>
  <c r="Y9" i="12" s="1"/>
  <c r="O9" i="12"/>
  <c r="S9" i="12"/>
  <c r="U9" i="12"/>
  <c r="K10" i="12"/>
  <c r="M10" i="12"/>
  <c r="O10" i="12"/>
  <c r="S10" i="12"/>
  <c r="U10" i="12"/>
  <c r="K11" i="12"/>
  <c r="M11" i="12"/>
  <c r="O11" i="12"/>
  <c r="S11" i="12" s="1"/>
  <c r="U11" i="12"/>
  <c r="K12" i="12"/>
  <c r="M12" i="12"/>
  <c r="Q12" i="12" s="1"/>
  <c r="W12" i="12" s="1"/>
  <c r="Y12" i="12" s="1"/>
  <c r="O12" i="12"/>
  <c r="S12" i="12"/>
  <c r="U12" i="12"/>
  <c r="K13" i="12"/>
  <c r="M13" i="12"/>
  <c r="O13" i="12"/>
  <c r="S13" i="12"/>
  <c r="U13" i="12"/>
  <c r="K14" i="12"/>
  <c r="M14" i="12"/>
  <c r="O14" i="12"/>
  <c r="S14" i="12"/>
  <c r="U14" i="12"/>
  <c r="K15" i="12"/>
  <c r="M15" i="12"/>
  <c r="O15" i="12"/>
  <c r="S15" i="12" s="1"/>
  <c r="U15" i="12"/>
  <c r="K16" i="12"/>
  <c r="M16" i="12"/>
  <c r="Q16" i="12" s="1"/>
  <c r="W16" i="12" s="1"/>
  <c r="Y16" i="12" s="1"/>
  <c r="O16" i="12"/>
  <c r="S16" i="12"/>
  <c r="U16" i="12"/>
  <c r="K17" i="12"/>
  <c r="M17" i="12"/>
  <c r="O17" i="12"/>
  <c r="S17" i="12"/>
  <c r="U17" i="12"/>
  <c r="K18" i="12"/>
  <c r="M18" i="12"/>
  <c r="O18" i="12"/>
  <c r="Q18" i="12"/>
  <c r="W18" i="12" s="1"/>
  <c r="Y18" i="12" s="1"/>
  <c r="S18" i="12"/>
  <c r="U18" i="12"/>
  <c r="K19" i="12"/>
  <c r="M19" i="12"/>
  <c r="O19" i="12"/>
  <c r="Q19" i="12"/>
  <c r="W19" i="12" s="1"/>
  <c r="Y19" i="12" s="1"/>
  <c r="S19" i="12"/>
  <c r="U19" i="12"/>
  <c r="K20" i="12"/>
  <c r="M20" i="12"/>
  <c r="O20" i="12"/>
  <c r="Q20" i="12"/>
  <c r="W20" i="12" s="1"/>
  <c r="Y20" i="12" s="1"/>
  <c r="S20" i="12"/>
  <c r="U20" i="12"/>
  <c r="K21" i="12"/>
  <c r="M21" i="12"/>
  <c r="O21" i="12"/>
  <c r="Q21" i="12"/>
  <c r="S21" i="12"/>
  <c r="U21" i="12"/>
  <c r="W21" i="12"/>
  <c r="Y21" i="12" s="1"/>
  <c r="K38" i="12"/>
  <c r="M38" i="12"/>
  <c r="O38" i="12"/>
  <c r="Q38" i="12"/>
  <c r="W38" i="12" s="1"/>
  <c r="Y38" i="12" s="1"/>
  <c r="S38" i="12"/>
  <c r="U38" i="12"/>
  <c r="K39" i="12"/>
  <c r="M39" i="12"/>
  <c r="O39" i="12"/>
  <c r="Q39" i="12"/>
  <c r="W39" i="12" s="1"/>
  <c r="Y39" i="12" s="1"/>
  <c r="S39" i="12"/>
  <c r="U39" i="12"/>
  <c r="K40" i="12"/>
  <c r="M40" i="12"/>
  <c r="O40" i="12"/>
  <c r="Q40" i="12"/>
  <c r="W40" i="12" s="1"/>
  <c r="Y40" i="12" s="1"/>
  <c r="S40" i="12"/>
  <c r="U40" i="12"/>
  <c r="K41" i="12"/>
  <c r="M41" i="12"/>
  <c r="O41" i="12"/>
  <c r="Q41" i="12"/>
  <c r="S41" i="12"/>
  <c r="U41" i="12"/>
  <c r="W41" i="12"/>
  <c r="Y41" i="12" s="1"/>
  <c r="K42" i="12"/>
  <c r="M42" i="12"/>
  <c r="O42" i="12"/>
  <c r="Q42" i="12"/>
  <c r="W42" i="12" s="1"/>
  <c r="Y42" i="12" s="1"/>
  <c r="S42" i="12"/>
  <c r="U42" i="12"/>
  <c r="K43" i="12"/>
  <c r="M43" i="12"/>
  <c r="O43" i="12"/>
  <c r="Q43" i="12"/>
  <c r="W43" i="12" s="1"/>
  <c r="Y43" i="12" s="1"/>
  <c r="S43" i="12"/>
  <c r="U43" i="12"/>
  <c r="K44" i="12"/>
  <c r="K46" i="12" s="1"/>
  <c r="M44" i="12"/>
  <c r="Q44" i="12" s="1"/>
  <c r="W44" i="12" s="1"/>
  <c r="O44" i="12"/>
  <c r="S44" i="12"/>
  <c r="U44" i="12"/>
  <c r="K45" i="12"/>
  <c r="M45" i="12"/>
  <c r="O45" i="12"/>
  <c r="S45" i="12"/>
  <c r="U45" i="12"/>
  <c r="M46" i="12"/>
  <c r="O46" i="12"/>
  <c r="S46" i="12"/>
  <c r="U46" i="12"/>
  <c r="K47" i="12"/>
  <c r="M47" i="12"/>
  <c r="O47" i="12"/>
  <c r="S47" i="12" s="1"/>
  <c r="U47" i="12"/>
  <c r="AC2" i="11"/>
  <c r="BB7" i="11" s="1"/>
  <c r="AY14" i="11"/>
  <c r="AX16" i="11"/>
  <c r="AX17" i="11" s="1"/>
  <c r="AX18" i="11" s="1"/>
  <c r="V17" i="11"/>
  <c r="V18" i="11" s="1"/>
  <c r="AH17" i="11"/>
  <c r="AH18" i="11" s="1"/>
  <c r="AL17" i="11"/>
  <c r="AL18" i="11" s="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F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B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F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B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F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B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F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B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F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B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F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B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F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B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F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B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F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B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F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B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F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B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F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B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F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B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F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B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F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B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F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Y14" i="14" l="1"/>
  <c r="AC63" i="13" s="1"/>
  <c r="X62" i="13"/>
  <c r="AF62" i="13"/>
  <c r="AJ62" i="13"/>
  <c r="AR62" i="13"/>
  <c r="W26" i="13"/>
  <c r="AG29" i="13"/>
  <c r="AU29" i="13"/>
  <c r="AJ32" i="13"/>
  <c r="AM38" i="13"/>
  <c r="AQ38" i="13"/>
  <c r="AG41" i="13"/>
  <c r="AK41" i="13"/>
  <c r="AO44" i="13"/>
  <c r="AS44" i="13"/>
  <c r="T47" i="13"/>
  <c r="X47" i="13"/>
  <c r="AJ47" i="13"/>
  <c r="V53" i="13"/>
  <c r="AL53" i="13"/>
  <c r="AB29" i="13"/>
  <c r="W32" i="13"/>
  <c r="V35" i="13"/>
  <c r="AT35" i="13"/>
  <c r="AB38" i="13"/>
  <c r="AN38" i="13"/>
  <c r="AL41" i="13"/>
  <c r="AD44" i="13"/>
  <c r="AK47" i="13"/>
  <c r="AO47" i="13"/>
  <c r="AS47" i="13"/>
  <c r="AI53" i="13"/>
  <c r="AM53" i="13"/>
  <c r="AQ53" i="13"/>
  <c r="AU53" i="13"/>
  <c r="AE26" i="13"/>
  <c r="AI29" i="13"/>
  <c r="AN29" i="13"/>
  <c r="AE35" i="13"/>
  <c r="U38" i="13"/>
  <c r="Y38" i="13"/>
  <c r="AC38" i="13"/>
  <c r="AG38" i="13"/>
  <c r="AA41" i="13"/>
  <c r="AD47" i="13"/>
  <c r="AH47" i="13"/>
  <c r="AY65" i="11"/>
  <c r="BA65" i="11" s="1"/>
  <c r="AY63" i="11"/>
  <c r="BA63" i="11" s="1"/>
  <c r="AY62" i="11"/>
  <c r="BA62" i="11" s="1"/>
  <c r="AY60" i="11"/>
  <c r="BA60" i="11" s="1"/>
  <c r="AY59" i="11"/>
  <c r="BA59" i="11" s="1"/>
  <c r="AY57" i="11"/>
  <c r="BA57" i="11" s="1"/>
  <c r="AY56" i="11"/>
  <c r="BA56" i="11" s="1"/>
  <c r="AY54" i="11"/>
  <c r="BA54" i="11" s="1"/>
  <c r="AY53" i="11"/>
  <c r="BA53" i="11" s="1"/>
  <c r="AY51" i="11"/>
  <c r="BA51" i="11" s="1"/>
  <c r="AY50" i="11"/>
  <c r="BA50" i="11" s="1"/>
  <c r="AY48" i="11"/>
  <c r="BA48" i="11" s="1"/>
  <c r="AY47" i="11"/>
  <c r="BA47" i="11" s="1"/>
  <c r="AY45" i="11"/>
  <c r="BA45" i="11" s="1"/>
  <c r="AY44" i="11"/>
  <c r="BA44" i="11" s="1"/>
  <c r="AY42" i="11"/>
  <c r="BA42" i="11" s="1"/>
  <c r="AY41" i="11"/>
  <c r="BA41" i="11" s="1"/>
  <c r="AY39" i="11"/>
  <c r="BA39" i="11" s="1"/>
  <c r="AY38" i="11"/>
  <c r="BA38" i="11" s="1"/>
  <c r="AY36" i="11"/>
  <c r="BA36" i="11" s="1"/>
  <c r="AY35" i="11"/>
  <c r="BA35" i="11" s="1"/>
  <c r="AY33" i="11"/>
  <c r="BA33" i="11" s="1"/>
  <c r="AY32" i="11"/>
  <c r="BA32" i="11" s="1"/>
  <c r="AY30" i="11"/>
  <c r="BA30" i="11" s="1"/>
  <c r="AY29" i="11"/>
  <c r="BA29" i="11" s="1"/>
  <c r="AY27" i="11"/>
  <c r="BA27" i="11" s="1"/>
  <c r="AY26" i="11"/>
  <c r="BA26" i="11" s="1"/>
  <c r="AY24" i="11"/>
  <c r="BA24" i="11" s="1"/>
  <c r="AY23" i="11"/>
  <c r="BA23" i="11" s="1"/>
  <c r="AY21" i="11"/>
  <c r="BA21" i="11" s="1"/>
  <c r="AY20" i="11"/>
  <c r="BA20" i="11" s="1"/>
  <c r="Q47" i="12"/>
  <c r="W47" i="12" s="1"/>
  <c r="Y47" i="12" s="1"/>
  <c r="Q15" i="12"/>
  <c r="W15" i="12" s="1"/>
  <c r="Y15" i="12" s="1"/>
  <c r="Q11" i="12"/>
  <c r="W11" i="12" s="1"/>
  <c r="Y11" i="12" s="1"/>
  <c r="AC53" i="13"/>
  <c r="Y9" i="14"/>
  <c r="AK44" i="13"/>
  <c r="AR38" i="13"/>
  <c r="V41" i="13"/>
  <c r="AT44" i="13"/>
  <c r="AY72" i="11"/>
  <c r="AT17" i="11"/>
  <c r="AT18" i="11" s="1"/>
  <c r="AD17" i="11"/>
  <c r="AD18" i="11" s="1"/>
  <c r="AW16" i="11"/>
  <c r="AW17" i="11" s="1"/>
  <c r="AW18" i="11" s="1"/>
  <c r="Q46" i="12"/>
  <c r="Q14" i="12"/>
  <c r="W14" i="12" s="1"/>
  <c r="Y14" i="12" s="1"/>
  <c r="Q10" i="12"/>
  <c r="W10" i="12" s="1"/>
  <c r="Y10" i="12" s="1"/>
  <c r="AB53" i="13"/>
  <c r="AY53" i="13" s="1"/>
  <c r="BA53" i="13" s="1"/>
  <c r="AR41" i="13"/>
  <c r="U32" i="13"/>
  <c r="Q46" i="14"/>
  <c r="W16" i="14"/>
  <c r="Q12" i="14"/>
  <c r="W12" i="14" s="1"/>
  <c r="AQ26" i="13"/>
  <c r="AS35" i="13"/>
  <c r="U41" i="13"/>
  <c r="AC41" i="13"/>
  <c r="X20" i="13"/>
  <c r="AI20" i="13"/>
  <c r="X26" i="13"/>
  <c r="AL35" i="13"/>
  <c r="AP35" i="13"/>
  <c r="Z41" i="13"/>
  <c r="V44" i="13"/>
  <c r="AE20" i="13"/>
  <c r="AJ20" i="13"/>
  <c r="AQ20" i="13"/>
  <c r="AA35" i="13"/>
  <c r="AI35" i="13"/>
  <c r="AQ35" i="13"/>
  <c r="AO38" i="13"/>
  <c r="W44" i="13"/>
  <c r="AE44" i="13"/>
  <c r="AI44" i="13"/>
  <c r="AY66" i="11"/>
  <c r="BA66" i="11" s="1"/>
  <c r="AP17" i="11"/>
  <c r="AP18" i="11" s="1"/>
  <c r="Z17" i="11"/>
  <c r="Z18" i="11" s="1"/>
  <c r="AV16" i="11"/>
  <c r="AV17" i="11" s="1"/>
  <c r="AV18" i="11" s="1"/>
  <c r="Q45" i="12"/>
  <c r="W45" i="12" s="1"/>
  <c r="Y45" i="12" s="1"/>
  <c r="Q17" i="12"/>
  <c r="W17" i="12" s="1"/>
  <c r="Y17" i="12" s="1"/>
  <c r="Q13" i="12"/>
  <c r="W13" i="12" s="1"/>
  <c r="Y13" i="12" s="1"/>
  <c r="AA47" i="13"/>
  <c r="T41" i="13"/>
  <c r="W46" i="14"/>
  <c r="W17" i="14"/>
  <c r="W11" i="14"/>
  <c r="W45" i="14"/>
  <c r="Y45" i="14" s="1"/>
  <c r="Y38" i="14"/>
  <c r="Y20" i="14"/>
  <c r="W15" i="14"/>
  <c r="W13" i="14"/>
  <c r="AO17" i="13"/>
  <c r="AO18" i="13" s="1"/>
  <c r="AG17" i="13"/>
  <c r="AG18" i="13" s="1"/>
  <c r="Y17" i="13"/>
  <c r="Y18" i="13" s="1"/>
  <c r="AW16" i="13"/>
  <c r="AW17" i="13" s="1"/>
  <c r="AW18" i="13" s="1"/>
  <c r="Y41" i="14"/>
  <c r="Y18" i="14"/>
  <c r="AT17" i="13"/>
  <c r="AT18" i="13" s="1"/>
  <c r="AL17" i="13"/>
  <c r="AL18" i="13" s="1"/>
  <c r="AD17" i="13"/>
  <c r="AD18" i="13" s="1"/>
  <c r="V17" i="13"/>
  <c r="V18" i="13" s="1"/>
  <c r="AV16" i="13"/>
  <c r="AV17" i="13" s="1"/>
  <c r="AV18" i="13" s="1"/>
  <c r="Y21" i="14"/>
  <c r="AY71" i="11"/>
  <c r="W46" i="12"/>
  <c r="Y46" i="12" s="1"/>
  <c r="Y44" i="12"/>
  <c r="AS17" i="11"/>
  <c r="AS18" i="11" s="1"/>
  <c r="AO17" i="11"/>
  <c r="AO18" i="11" s="1"/>
  <c r="AK17" i="11"/>
  <c r="AK18" i="11" s="1"/>
  <c r="AG17" i="11"/>
  <c r="AG18" i="11" s="1"/>
  <c r="AC17" i="11"/>
  <c r="AC18" i="11" s="1"/>
  <c r="Y17" i="11"/>
  <c r="Y18" i="11" s="1"/>
  <c r="U17" i="11"/>
  <c r="U18" i="11" s="1"/>
  <c r="AR17" i="11"/>
  <c r="AR18" i="11" s="1"/>
  <c r="AN17" i="11"/>
  <c r="AN18" i="11" s="1"/>
  <c r="AJ17" i="11"/>
  <c r="AJ18" i="11" s="1"/>
  <c r="AF17" i="11"/>
  <c r="AF18" i="11" s="1"/>
  <c r="AB17" i="11"/>
  <c r="AB18" i="11" s="1"/>
  <c r="X17" i="11"/>
  <c r="X18" i="11" s="1"/>
  <c r="T17" i="11"/>
  <c r="T18" i="11" s="1"/>
  <c r="AF30" i="13"/>
  <c r="AR39" i="13"/>
  <c r="AK45" i="13"/>
  <c r="V42" i="13"/>
  <c r="AT45" i="13"/>
  <c r="AO30" i="13"/>
  <c r="AU17" i="11"/>
  <c r="AU18" i="11" s="1"/>
  <c r="AQ17" i="11"/>
  <c r="AQ18" i="11" s="1"/>
  <c r="AM17" i="11"/>
  <c r="AM18" i="11" s="1"/>
  <c r="AI17" i="11"/>
  <c r="AI18" i="11" s="1"/>
  <c r="AE17" i="11"/>
  <c r="AE18" i="11" s="1"/>
  <c r="AA17" i="11"/>
  <c r="AA18" i="11" s="1"/>
  <c r="W17" i="11"/>
  <c r="W18" i="11" s="1"/>
  <c r="W8" i="12"/>
  <c r="Y8" i="12" s="1"/>
  <c r="X63" i="13"/>
  <c r="AF63" i="13"/>
  <c r="AJ63" i="13"/>
  <c r="AR63" i="13"/>
  <c r="V63" i="13"/>
  <c r="AD63" i="13"/>
  <c r="AP63" i="13"/>
  <c r="AT63" i="13"/>
  <c r="W63" i="13"/>
  <c r="AI63" i="13"/>
  <c r="AM63" i="13"/>
  <c r="AQ63" i="13"/>
  <c r="AU63" i="13"/>
  <c r="U29" i="13"/>
  <c r="Y29" i="13"/>
  <c r="AC29" i="13"/>
  <c r="Y20" i="13"/>
  <c r="Z26" i="13"/>
  <c r="AP26" i="13"/>
  <c r="Y44" i="14"/>
  <c r="U26" i="13"/>
  <c r="AS26" i="13"/>
  <c r="V29" i="13"/>
  <c r="Z29" i="13"/>
  <c r="AD29" i="13"/>
  <c r="AL29" i="13"/>
  <c r="Y16" i="14"/>
  <c r="Y8" i="14"/>
  <c r="Y17" i="14"/>
  <c r="U20" i="13"/>
  <c r="AG20" i="13"/>
  <c r="AK20" i="13"/>
  <c r="AS20" i="13"/>
  <c r="AC26" i="13"/>
  <c r="V20" i="13"/>
  <c r="AD20" i="13"/>
  <c r="AL20" i="13"/>
  <c r="AP20" i="13"/>
  <c r="AT20" i="13"/>
  <c r="AH26" i="13"/>
  <c r="AP29" i="13"/>
  <c r="U23" i="13"/>
  <c r="Y23" i="13"/>
  <c r="AC23" i="13"/>
  <c r="AG23" i="13"/>
  <c r="AK23" i="13"/>
  <c r="AO23" i="13"/>
  <c r="AS23" i="13"/>
  <c r="V23" i="13"/>
  <c r="Z23" i="13"/>
  <c r="AD23" i="13"/>
  <c r="AH23" i="13"/>
  <c r="AL23" i="13"/>
  <c r="AD32" i="13"/>
  <c r="AH32" i="13"/>
  <c r="AL32" i="13"/>
  <c r="AP32" i="13"/>
  <c r="Y10" i="14"/>
  <c r="AR17" i="13"/>
  <c r="AR18" i="13" s="1"/>
  <c r="AN17" i="13"/>
  <c r="AN18" i="13" s="1"/>
  <c r="AJ17" i="13"/>
  <c r="AJ18" i="13" s="1"/>
  <c r="AF17" i="13"/>
  <c r="AF18" i="13" s="1"/>
  <c r="AB17" i="13"/>
  <c r="AB18" i="13" s="1"/>
  <c r="X17" i="13"/>
  <c r="X18" i="13" s="1"/>
  <c r="T17" i="13"/>
  <c r="T18" i="13" s="1"/>
  <c r="AU17" i="13"/>
  <c r="AU18" i="13" s="1"/>
  <c r="AQ17" i="13"/>
  <c r="AQ18" i="13" s="1"/>
  <c r="AM17" i="13"/>
  <c r="AM18" i="13" s="1"/>
  <c r="AI17" i="13"/>
  <c r="AI18" i="13" s="1"/>
  <c r="AE17" i="13"/>
  <c r="AE18" i="13" s="1"/>
  <c r="AA17" i="13"/>
  <c r="AA18" i="13" s="1"/>
  <c r="W17" i="13"/>
  <c r="W18" i="13" s="1"/>
  <c r="AY63" i="13" l="1"/>
  <c r="BA63" i="13" s="1"/>
  <c r="Y13" i="14"/>
  <c r="T50" i="13"/>
  <c r="AF50" i="13"/>
  <c r="AN50" i="13"/>
  <c r="AR50" i="13"/>
  <c r="U50" i="13"/>
  <c r="Y50" i="13"/>
  <c r="AC50" i="13"/>
  <c r="AG50" i="13"/>
  <c r="AK50" i="13"/>
  <c r="AO50" i="13"/>
  <c r="AU50" i="13"/>
  <c r="AD50" i="13"/>
  <c r="Z50" i="13"/>
  <c r="AH50" i="13"/>
  <c r="AT50" i="13"/>
  <c r="T59" i="13"/>
  <c r="X59" i="13"/>
  <c r="AB59" i="13"/>
  <c r="AJ59" i="13"/>
  <c r="AN59" i="13"/>
  <c r="Y15" i="14"/>
  <c r="AP59" i="13"/>
  <c r="W59" i="13"/>
  <c r="AC59" i="13"/>
  <c r="AL59" i="13"/>
  <c r="AQ59" i="13"/>
  <c r="AU59" i="13"/>
  <c r="Y59" i="13"/>
  <c r="AH59" i="13"/>
  <c r="AM59" i="13"/>
  <c r="U59" i="13"/>
  <c r="Z59" i="13"/>
  <c r="AE59" i="13"/>
  <c r="AI59" i="13"/>
  <c r="AS59" i="13"/>
  <c r="Y11" i="14"/>
  <c r="AN23" i="13"/>
  <c r="AE32" i="13"/>
  <c r="AT32" i="13"/>
  <c r="AI23" i="13"/>
  <c r="AU23" i="13"/>
  <c r="AA32" i="13"/>
  <c r="AU32" i="13"/>
  <c r="T23" i="13"/>
  <c r="AB23" i="13"/>
  <c r="AQ23" i="13"/>
  <c r="T32" i="13"/>
  <c r="X32" i="13"/>
  <c r="AB32" i="13"/>
  <c r="AG32" i="13"/>
  <c r="AG71" i="13" s="1"/>
  <c r="AM32" i="13"/>
  <c r="AR32" i="13"/>
  <c r="W23" i="13"/>
  <c r="AS32" i="13"/>
  <c r="AS71" i="13" s="1"/>
  <c r="AN32" i="13"/>
  <c r="AM23" i="13"/>
  <c r="Y32" i="13"/>
  <c r="Y71" i="13" s="1"/>
  <c r="AY62" i="13"/>
  <c r="BA62" i="13" s="1"/>
  <c r="U71" i="13"/>
  <c r="AB26" i="13"/>
  <c r="Y35" i="13"/>
  <c r="AC35" i="13"/>
  <c r="AC71" i="13" s="1"/>
  <c r="AG35" i="13"/>
  <c r="AO35" i="13"/>
  <c r="W38" i="13"/>
  <c r="AR29" i="13"/>
  <c r="AF38" i="13"/>
  <c r="AP41" i="13"/>
  <c r="AP71" i="13" s="1"/>
  <c r="AH44" i="13"/>
  <c r="AJ26" i="13"/>
  <c r="AN26" i="13"/>
  <c r="AK38" i="13"/>
  <c r="AE41" i="13"/>
  <c r="AI41" i="13"/>
  <c r="AU41" i="13"/>
  <c r="AA44" i="13"/>
  <c r="AM44" i="13"/>
  <c r="AQ44" i="13"/>
  <c r="T35" i="13"/>
  <c r="X41" i="13"/>
  <c r="T44" i="13"/>
  <c r="AT38" i="13"/>
  <c r="Y12" i="14"/>
  <c r="Z56" i="13"/>
  <c r="AD56" i="13"/>
  <c r="AL56" i="13"/>
  <c r="AT56" i="13"/>
  <c r="W56" i="13"/>
  <c r="AG56" i="13"/>
  <c r="AK56" i="13"/>
  <c r="AU56" i="13"/>
  <c r="X56" i="13"/>
  <c r="AM56" i="13"/>
  <c r="Y56" i="13"/>
  <c r="AE56" i="13"/>
  <c r="AN56" i="13"/>
  <c r="AF56" i="13"/>
  <c r="AS56" i="13"/>
  <c r="AY23" i="13"/>
  <c r="BA23" i="13" s="1"/>
  <c r="Y46" i="14"/>
  <c r="Y65" i="13"/>
  <c r="AK65" i="13"/>
  <c r="AO65" i="13"/>
  <c r="AD65" i="13"/>
  <c r="AH65" i="13"/>
  <c r="AM65" i="13"/>
  <c r="AR65" i="13"/>
  <c r="V65" i="13"/>
  <c r="AA65" i="13"/>
  <c r="AF65" i="13"/>
  <c r="AT65" i="13"/>
  <c r="T65" i="13"/>
  <c r="AQ65" i="13"/>
  <c r="AK29" i="13"/>
  <c r="AK71" i="13" s="1"/>
  <c r="AQ29" i="13"/>
  <c r="AQ71" i="13" s="1"/>
  <c r="AE38" i="13"/>
  <c r="AO41" i="13"/>
  <c r="AG44" i="13"/>
  <c r="AI26" i="13"/>
  <c r="AI71" i="13" s="1"/>
  <c r="AM26" i="13"/>
  <c r="AR26" i="13"/>
  <c r="AR71" i="13" s="1"/>
  <c r="AJ38" i="13"/>
  <c r="AY38" i="13" s="1"/>
  <c r="BA38" i="13" s="1"/>
  <c r="AD41" i="13"/>
  <c r="AH41" i="13"/>
  <c r="AT41" i="13"/>
  <c r="Z44" i="13"/>
  <c r="Z71" i="13" s="1"/>
  <c r="AL44" i="13"/>
  <c r="AL71" i="13" s="1"/>
  <c r="AP44" i="13"/>
  <c r="T26" i="13"/>
  <c r="T71" i="13" s="1"/>
  <c r="AS38" i="13"/>
  <c r="W41" i="13"/>
  <c r="AY41" i="13" s="1"/>
  <c r="BA41" i="13" s="1"/>
  <c r="AU44" i="13"/>
  <c r="X35" i="13"/>
  <c r="X71" i="13" s="1"/>
  <c r="AF35" i="13"/>
  <c r="AF71" i="13" s="1"/>
  <c r="AN35" i="13"/>
  <c r="V38" i="13"/>
  <c r="V71" i="13" s="1"/>
  <c r="AA26" i="13"/>
  <c r="AA71" i="13" s="1"/>
  <c r="AB35" i="13"/>
  <c r="AY47" i="13"/>
  <c r="BA47" i="13" s="1"/>
  <c r="AU71" i="13"/>
  <c r="AY32" i="13"/>
  <c r="BA32" i="13" s="1"/>
  <c r="AA27" i="13"/>
  <c r="AI27" i="13"/>
  <c r="AM27" i="13"/>
  <c r="T27" i="13"/>
  <c r="AR27" i="13"/>
  <c r="AK30" i="13"/>
  <c r="X36" i="13"/>
  <c r="AB36" i="13"/>
  <c r="AF36" i="13"/>
  <c r="AN36" i="13"/>
  <c r="AJ39" i="13"/>
  <c r="AQ30" i="13"/>
  <c r="AS39" i="13"/>
  <c r="AO42" i="13"/>
  <c r="AG45" i="13"/>
  <c r="AC30" i="13"/>
  <c r="V39" i="13"/>
  <c r="AD42" i="13"/>
  <c r="AH42" i="13"/>
  <c r="AT42" i="13"/>
  <c r="Z45" i="13"/>
  <c r="AL45" i="13"/>
  <c r="AP45" i="13"/>
  <c r="U30" i="13"/>
  <c r="Y30" i="13"/>
  <c r="AE39" i="13"/>
  <c r="W42" i="13"/>
  <c r="AU45" i="13"/>
  <c r="AY20" i="13"/>
  <c r="BA20" i="13" s="1"/>
  <c r="AB27" i="13"/>
  <c r="AJ27" i="13"/>
  <c r="AN27" i="13"/>
  <c r="AR30" i="13"/>
  <c r="V30" i="13"/>
  <c r="Z30" i="13"/>
  <c r="T36" i="13"/>
  <c r="AF39" i="13"/>
  <c r="X42" i="13"/>
  <c r="T45" i="13"/>
  <c r="U27" i="13"/>
  <c r="AS27" i="13"/>
  <c r="AL30" i="13"/>
  <c r="Y36" i="13"/>
  <c r="AC36" i="13"/>
  <c r="AG36" i="13"/>
  <c r="AO36" i="13"/>
  <c r="AK39" i="13"/>
  <c r="AT39" i="13"/>
  <c r="AP42" i="13"/>
  <c r="AH45" i="13"/>
  <c r="AD30" i="13"/>
  <c r="W39" i="13"/>
  <c r="AE42" i="13"/>
  <c r="AI42" i="13"/>
  <c r="AU42" i="13"/>
  <c r="AA45" i="13"/>
  <c r="AM45" i="13"/>
  <c r="AQ45" i="13"/>
  <c r="AD71" i="13"/>
  <c r="AH71" i="13"/>
  <c r="W27" i="13"/>
  <c r="AE27" i="13"/>
  <c r="AB30" i="13"/>
  <c r="AN30" i="13"/>
  <c r="Z27" i="13"/>
  <c r="AP27" i="13"/>
  <c r="AU30" i="13"/>
  <c r="AJ33" i="13"/>
  <c r="AB39" i="13"/>
  <c r="AN39" i="13"/>
  <c r="T42" i="13"/>
  <c r="AR42" i="13"/>
  <c r="T48" i="13"/>
  <c r="X48" i="13"/>
  <c r="AJ48" i="13"/>
  <c r="AB54" i="13"/>
  <c r="AG30" i="13"/>
  <c r="U33" i="13"/>
  <c r="U39" i="13"/>
  <c r="Y39" i="13"/>
  <c r="AC39" i="13"/>
  <c r="AG39" i="13"/>
  <c r="AG42" i="13"/>
  <c r="AK42" i="13"/>
  <c r="AO45" i="13"/>
  <c r="AS45" i="13"/>
  <c r="AK48" i="13"/>
  <c r="AO48" i="13"/>
  <c r="AS48" i="13"/>
  <c r="V36" i="13"/>
  <c r="AT36" i="13"/>
  <c r="Z39" i="13"/>
  <c r="AL42" i="13"/>
  <c r="AD45" i="13"/>
  <c r="AD48" i="13"/>
  <c r="AH48" i="13"/>
  <c r="V54" i="13"/>
  <c r="AL54" i="13"/>
  <c r="Y21" i="13"/>
  <c r="AI30" i="13"/>
  <c r="W33" i="13"/>
  <c r="AE36" i="13"/>
  <c r="AM39" i="13"/>
  <c r="AQ39" i="13"/>
  <c r="AA42" i="13"/>
  <c r="AA48" i="13"/>
  <c r="AI54" i="13"/>
  <c r="AM54" i="13"/>
  <c r="AQ54" i="13"/>
  <c r="AU54" i="13"/>
  <c r="U54" i="13"/>
  <c r="AC54" i="13"/>
  <c r="AA21" i="13"/>
  <c r="AE21" i="13"/>
  <c r="AI21" i="13"/>
  <c r="AM21" i="13"/>
  <c r="AQ21" i="13"/>
  <c r="AQ27" i="13"/>
  <c r="T21" i="13"/>
  <c r="X21" i="13"/>
  <c r="AJ21" i="13"/>
  <c r="AR21" i="13"/>
  <c r="X27" i="13"/>
  <c r="AF27" i="13"/>
  <c r="AJ30" i="13"/>
  <c r="U21" i="13"/>
  <c r="AL21" i="13"/>
  <c r="AS21" i="13"/>
  <c r="AH27" i="13"/>
  <c r="AP30" i="13"/>
  <c r="AJ36" i="13"/>
  <c r="AB42" i="13"/>
  <c r="AF45" i="13"/>
  <c r="V21" i="13"/>
  <c r="AG21" i="13"/>
  <c r="AT21" i="13"/>
  <c r="AC27" i="13"/>
  <c r="AS36" i="13"/>
  <c r="AO39" i="13"/>
  <c r="U42" i="13"/>
  <c r="AC42" i="13"/>
  <c r="AL36" i="13"/>
  <c r="AP36" i="13"/>
  <c r="Z42" i="13"/>
  <c r="V45" i="13"/>
  <c r="AD21" i="13"/>
  <c r="AK21" i="13"/>
  <c r="AP21" i="13"/>
  <c r="AA36" i="13"/>
  <c r="AI36" i="13"/>
  <c r="AQ36" i="13"/>
  <c r="W45" i="13"/>
  <c r="AE45" i="13"/>
  <c r="AI45" i="13"/>
  <c r="AY26" i="13"/>
  <c r="BA26" i="13" s="1"/>
  <c r="AE71" i="13" l="1"/>
  <c r="Y57" i="13"/>
  <c r="AG57" i="13"/>
  <c r="AK57" i="13"/>
  <c r="AS57" i="13"/>
  <c r="AF57" i="13"/>
  <c r="AL57" i="13"/>
  <c r="AM57" i="13"/>
  <c r="AN57" i="13"/>
  <c r="AT57" i="13"/>
  <c r="AU57" i="13"/>
  <c r="Z57" i="13"/>
  <c r="W57" i="13"/>
  <c r="AY57" i="13" s="1"/>
  <c r="BA57" i="13" s="1"/>
  <c r="X57" i="13"/>
  <c r="AD57" i="13"/>
  <c r="AE57" i="13"/>
  <c r="AY35" i="13"/>
  <c r="BA35" i="13" s="1"/>
  <c r="AN71" i="13"/>
  <c r="AC24" i="13"/>
  <c r="AG24" i="13"/>
  <c r="AL24" i="13"/>
  <c r="AS24" i="13"/>
  <c r="X33" i="13"/>
  <c r="AB33" i="13"/>
  <c r="AS33" i="13"/>
  <c r="Y24" i="13"/>
  <c r="AD24" i="13"/>
  <c r="AH24" i="13"/>
  <c r="AO24" i="13"/>
  <c r="Y33" i="13"/>
  <c r="AG33" i="13"/>
  <c r="AL33" i="13"/>
  <c r="AP33" i="13"/>
  <c r="AT33" i="13"/>
  <c r="U24" i="13"/>
  <c r="Z24" i="13"/>
  <c r="T33" i="13"/>
  <c r="AD33" i="13"/>
  <c r="AH33" i="13"/>
  <c r="AM33" i="13"/>
  <c r="AU33" i="13"/>
  <c r="AK24" i="13"/>
  <c r="AR33" i="13"/>
  <c r="AE33" i="13"/>
  <c r="AN33" i="13"/>
  <c r="V24" i="13"/>
  <c r="AA33" i="13"/>
  <c r="AQ24" i="13"/>
  <c r="AN24" i="13"/>
  <c r="W24" i="13"/>
  <c r="AU24" i="13"/>
  <c r="AI24" i="13"/>
  <c r="T24" i="13"/>
  <c r="AM24" i="13"/>
  <c r="AB24" i="13"/>
  <c r="AY59" i="13"/>
  <c r="BA59" i="13" s="1"/>
  <c r="AJ71" i="13"/>
  <c r="AT71" i="13"/>
  <c r="AY29" i="13"/>
  <c r="BA29" i="13" s="1"/>
  <c r="AM71" i="13"/>
  <c r="AY44" i="13"/>
  <c r="BA44" i="13" s="1"/>
  <c r="W71" i="13"/>
  <c r="AY71" i="13" s="1"/>
  <c r="AY50" i="13"/>
  <c r="BA50" i="13" s="1"/>
  <c r="AG72" i="13"/>
  <c r="AY65" i="13"/>
  <c r="BA65" i="13" s="1"/>
  <c r="Y66" i="13"/>
  <c r="AK66" i="13"/>
  <c r="AO66" i="13"/>
  <c r="T66" i="13"/>
  <c r="AD66" i="13"/>
  <c r="AM66" i="13"/>
  <c r="AF66" i="13"/>
  <c r="AF72" i="13" s="1"/>
  <c r="AH66" i="13"/>
  <c r="AQ66" i="13"/>
  <c r="AR66" i="13"/>
  <c r="AT66" i="13"/>
  <c r="V66" i="13"/>
  <c r="AA66" i="13"/>
  <c r="AY56" i="13"/>
  <c r="BA56" i="13" s="1"/>
  <c r="AO71" i="13"/>
  <c r="AB71" i="13"/>
  <c r="W60" i="13"/>
  <c r="AE60" i="13"/>
  <c r="AI60" i="13"/>
  <c r="AI72" i="13" s="1"/>
  <c r="AM60" i="13"/>
  <c r="AQ60" i="13"/>
  <c r="AU60" i="13"/>
  <c r="U60" i="13"/>
  <c r="U72" i="13" s="1"/>
  <c r="Z60" i="13"/>
  <c r="AJ60" i="13"/>
  <c r="AP60" i="13"/>
  <c r="X60" i="13"/>
  <c r="X72" i="13" s="1"/>
  <c r="AB60" i="13"/>
  <c r="AL60" i="13"/>
  <c r="T60" i="13"/>
  <c r="Y60" i="13"/>
  <c r="AC60" i="13"/>
  <c r="AH60" i="13"/>
  <c r="AN60" i="13"/>
  <c r="AS60" i="13"/>
  <c r="AS72" i="13" s="1"/>
  <c r="AF51" i="13"/>
  <c r="Y51" i="13"/>
  <c r="AO51" i="13"/>
  <c r="AO72" i="13" s="1"/>
  <c r="AT51" i="13"/>
  <c r="AN51" i="13"/>
  <c r="AC51" i="13"/>
  <c r="Z51" i="13"/>
  <c r="AU51" i="13"/>
  <c r="AR51" i="13"/>
  <c r="AG51" i="13"/>
  <c r="AD51" i="13"/>
  <c r="T51" i="13"/>
  <c r="AY51" i="13" s="1"/>
  <c r="BA51" i="13" s="1"/>
  <c r="U51" i="13"/>
  <c r="AK51" i="13"/>
  <c r="AH51" i="13"/>
  <c r="AY33" i="13"/>
  <c r="BA33" i="13" s="1"/>
  <c r="AP72" i="13"/>
  <c r="AE72" i="13"/>
  <c r="AL72" i="13"/>
  <c r="V72" i="13"/>
  <c r="AB72" i="13"/>
  <c r="AK72" i="13"/>
  <c r="AY21" i="13"/>
  <c r="BA21" i="13" s="1"/>
  <c r="AY48" i="13"/>
  <c r="BA48" i="13" s="1"/>
  <c r="Z72" i="13"/>
  <c r="W72" i="13"/>
  <c r="Y72" i="13"/>
  <c r="AR72" i="13"/>
  <c r="AA72" i="13"/>
  <c r="AY36" i="13"/>
  <c r="BA36" i="13" s="1"/>
  <c r="AN72" i="13"/>
  <c r="AY30" i="13"/>
  <c r="BA30" i="13" s="1"/>
  <c r="AY27" i="13"/>
  <c r="BA27" i="13" s="1"/>
  <c r="T72" i="13"/>
  <c r="AQ72" i="13"/>
  <c r="AC72" i="13"/>
  <c r="AH72" i="13"/>
  <c r="AY54" i="13"/>
  <c r="BA54" i="13" s="1"/>
  <c r="AT72" i="13"/>
  <c r="AY39" i="13"/>
  <c r="BA39" i="13" s="1"/>
  <c r="AY42" i="13"/>
  <c r="BA42" i="13" s="1"/>
  <c r="AU72" i="13"/>
  <c r="AD72" i="13"/>
  <c r="AY45" i="13"/>
  <c r="BA45" i="13" s="1"/>
  <c r="AJ72" i="13"/>
  <c r="AM72" i="13"/>
  <c r="AY66" i="13" l="1"/>
  <c r="BA66" i="13" s="1"/>
  <c r="AY60" i="13"/>
  <c r="BA60" i="13" s="1"/>
  <c r="AY24" i="13"/>
  <c r="BA24" i="13" s="1"/>
  <c r="AY72" i="13"/>
  <c r="D43" i="9" l="1"/>
  <c r="H43" i="9"/>
  <c r="L43" i="9"/>
  <c r="P43" i="9"/>
  <c r="D44" i="9" l="1"/>
</calcChain>
</file>

<file path=xl/sharedStrings.xml><?xml version="1.0" encoding="utf-8"?>
<sst xmlns="http://schemas.openxmlformats.org/spreadsheetml/2006/main" count="2647" uniqueCount="751">
  <si>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</si>
  <si>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</si>
  <si>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</si>
  <si>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初期加算</t>
    <rPh sb="0" eb="2">
      <t>ショキ</t>
    </rPh>
    <rPh sb="2" eb="4">
      <t>カサン</t>
    </rPh>
    <phoneticPr fontId="3"/>
  </si>
  <si>
    <t>小規模多機能型居宅介護事業所に登録した日から起算して30日以内</t>
    <rPh sb="0" eb="3">
      <t>ショウキボ</t>
    </rPh>
    <rPh sb="3" eb="6">
      <t>タキノウ</t>
    </rPh>
    <rPh sb="6" eb="7">
      <t>ガタ</t>
    </rPh>
    <rPh sb="7" eb="9">
      <t>キョタク</t>
    </rPh>
    <rPh sb="9" eb="11">
      <t>カイゴ</t>
    </rPh>
    <rPh sb="11" eb="14">
      <t>ジギョウショ</t>
    </rPh>
    <rPh sb="15" eb="17">
      <t>トウロク</t>
    </rPh>
    <rPh sb="19" eb="20">
      <t>ヒ</t>
    </rPh>
    <rPh sb="22" eb="24">
      <t>キサン</t>
    </rPh>
    <rPh sb="28" eb="29">
      <t>ニチ</t>
    </rPh>
    <rPh sb="29" eb="31">
      <t>イナイ</t>
    </rPh>
    <phoneticPr fontId="3"/>
  </si>
  <si>
    <t>認知症加算（Ⅰ）</t>
    <rPh sb="0" eb="3">
      <t>ニンチショウ</t>
    </rPh>
    <rPh sb="3" eb="5">
      <t>カサン</t>
    </rPh>
    <phoneticPr fontId="3"/>
  </si>
  <si>
    <t>認知症加算（Ⅱ）</t>
    <rPh sb="0" eb="3">
      <t>ニンチショウ</t>
    </rPh>
    <rPh sb="3" eb="5">
      <t>カサン</t>
    </rPh>
    <phoneticPr fontId="3"/>
  </si>
  <si>
    <t>看護職員配置加算（Ⅰ）</t>
    <rPh sb="0" eb="2">
      <t>カンゴ</t>
    </rPh>
    <rPh sb="2" eb="4">
      <t>ショクイン</t>
    </rPh>
    <rPh sb="4" eb="6">
      <t>ハイチ</t>
    </rPh>
    <rPh sb="6" eb="8">
      <t>カサン</t>
    </rPh>
    <phoneticPr fontId="3"/>
  </si>
  <si>
    <t>看護職員配置加算（Ⅱ）</t>
    <rPh sb="0" eb="2">
      <t>カンゴ</t>
    </rPh>
    <rPh sb="2" eb="4">
      <t>ショクイン</t>
    </rPh>
    <rPh sb="4" eb="6">
      <t>ハイチ</t>
    </rPh>
    <rPh sb="6" eb="8">
      <t>カサン</t>
    </rPh>
    <phoneticPr fontId="3"/>
  </si>
  <si>
    <t>過少サービスに対する減算</t>
    <rPh sb="0" eb="2">
      <t>カショウ</t>
    </rPh>
    <rPh sb="7" eb="8">
      <t>タイ</t>
    </rPh>
    <rPh sb="10" eb="12">
      <t>ゲンサン</t>
    </rPh>
    <phoneticPr fontId="3"/>
  </si>
  <si>
    <t>登録者一人あたりの平均提供回数、週４回に満たない場合</t>
    <rPh sb="0" eb="3">
      <t>トウロクシャ</t>
    </rPh>
    <rPh sb="3" eb="5">
      <t>ヒトリ</t>
    </rPh>
    <rPh sb="9" eb="11">
      <t>ヘイキン</t>
    </rPh>
    <rPh sb="11" eb="13">
      <t>テイキョウ</t>
    </rPh>
    <rPh sb="13" eb="15">
      <t>カイスウ</t>
    </rPh>
    <rPh sb="16" eb="17">
      <t>シュウ</t>
    </rPh>
    <rPh sb="18" eb="19">
      <t>カイ</t>
    </rPh>
    <rPh sb="20" eb="21">
      <t>ミ</t>
    </rPh>
    <rPh sb="24" eb="26">
      <t>バアイ</t>
    </rPh>
    <phoneticPr fontId="3"/>
  </si>
  <si>
    <t>該当</t>
    <rPh sb="0" eb="2">
      <t>ガイトウ</t>
    </rPh>
    <phoneticPr fontId="3"/>
  </si>
  <si>
    <t>配置</t>
    <rPh sb="0" eb="2">
      <t>ハイチ</t>
    </rPh>
    <phoneticPr fontId="3"/>
  </si>
  <si>
    <t>□</t>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</si>
  <si>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</si>
  <si>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</si>
  <si>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あり</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</si>
  <si>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</si>
  <si>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２　改善計画書の作成、周知、届出</t>
    <rPh sb="2" eb="4">
      <t>カイゼン</t>
    </rPh>
    <rPh sb="4" eb="7">
      <t>ケイカクショ</t>
    </rPh>
    <rPh sb="8" eb="10">
      <t>サクセイ</t>
    </rPh>
    <rPh sb="11" eb="13">
      <t>シュウチ</t>
    </rPh>
    <rPh sb="14" eb="16">
      <t>トドケデ</t>
    </rPh>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</si>
  <si>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</si>
  <si>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</si>
  <si>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</si>
  <si>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</si>
  <si>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短期利用居宅介護費</t>
    <rPh sb="0" eb="2">
      <t>タンキ</t>
    </rPh>
    <rPh sb="2" eb="4">
      <t>リヨウ</t>
    </rPh>
    <rPh sb="4" eb="6">
      <t>キョタク</t>
    </rPh>
    <rPh sb="6" eb="8">
      <t>カイゴ</t>
    </rPh>
    <rPh sb="8" eb="9">
      <t>ヒ</t>
    </rPh>
    <phoneticPr fontId="3"/>
  </si>
  <si>
    <t>従業員数の基準を満たしている</t>
    <rPh sb="0" eb="2">
      <t>ジュウギョウ</t>
    </rPh>
    <rPh sb="2" eb="3">
      <t>イン</t>
    </rPh>
    <rPh sb="3" eb="4">
      <t>スウ</t>
    </rPh>
    <rPh sb="5" eb="7">
      <t>キジュン</t>
    </rPh>
    <rPh sb="8" eb="9">
      <t>ミ</t>
    </rPh>
    <phoneticPr fontId="3"/>
  </si>
  <si>
    <t>看護職員配置加算（Ⅲ）</t>
    <rPh sb="0" eb="2">
      <t>カンゴ</t>
    </rPh>
    <rPh sb="2" eb="4">
      <t>ショクイン</t>
    </rPh>
    <rPh sb="4" eb="6">
      <t>ハイチ</t>
    </rPh>
    <rPh sb="6" eb="8">
      <t>カサン</t>
    </rPh>
    <phoneticPr fontId="3"/>
  </si>
  <si>
    <t>対応方針を定め、登録者又は家族への内容説明及び同意</t>
    <rPh sb="0" eb="2">
      <t>タイオウ</t>
    </rPh>
    <rPh sb="2" eb="4">
      <t>ホウシン</t>
    </rPh>
    <rPh sb="5" eb="6">
      <t>サダ</t>
    </rPh>
    <rPh sb="8" eb="11">
      <t>トウロクシャ</t>
    </rPh>
    <rPh sb="11" eb="12">
      <t>マタ</t>
    </rPh>
    <rPh sb="13" eb="15">
      <t>カゾク</t>
    </rPh>
    <rPh sb="17" eb="19">
      <t>ナイヨウ</t>
    </rPh>
    <rPh sb="19" eb="21">
      <t>セツメイ</t>
    </rPh>
    <rPh sb="21" eb="22">
      <t>オヨ</t>
    </rPh>
    <rPh sb="23" eb="25">
      <t>ドウイ</t>
    </rPh>
    <phoneticPr fontId="3"/>
  </si>
  <si>
    <t>医師が回復の見込みなしと診断</t>
    <rPh sb="0" eb="2">
      <t>イシ</t>
    </rPh>
    <rPh sb="3" eb="5">
      <t>カイフク</t>
    </rPh>
    <rPh sb="6" eb="8">
      <t>ミコ</t>
    </rPh>
    <rPh sb="12" eb="14">
      <t>シンダン</t>
    </rPh>
    <phoneticPr fontId="3"/>
  </si>
  <si>
    <t>介護記録等を作成し、他職種連携のための情報提供</t>
    <rPh sb="0" eb="2">
      <t>カイゴ</t>
    </rPh>
    <rPh sb="2" eb="4">
      <t>キロク</t>
    </rPh>
    <rPh sb="4" eb="5">
      <t>トウ</t>
    </rPh>
    <rPh sb="6" eb="8">
      <t>サクセイ</t>
    </rPh>
    <rPh sb="10" eb="11">
      <t>タ</t>
    </rPh>
    <rPh sb="11" eb="13">
      <t>ショクシュ</t>
    </rPh>
    <rPh sb="13" eb="15">
      <t>レンケイ</t>
    </rPh>
    <rPh sb="19" eb="21">
      <t>ジョウホウ</t>
    </rPh>
    <rPh sb="21" eb="23">
      <t>テイキョウ</t>
    </rPh>
    <phoneticPr fontId="3"/>
  </si>
  <si>
    <t>一部負担金が発生する可能性があることの同意</t>
    <rPh sb="0" eb="2">
      <t>イチブ</t>
    </rPh>
    <rPh sb="2" eb="5">
      <t>フタンキン</t>
    </rPh>
    <rPh sb="6" eb="8">
      <t>ハッセイ</t>
    </rPh>
    <rPh sb="10" eb="13">
      <t>カノウセイ</t>
    </rPh>
    <rPh sb="19" eb="21">
      <t>ドウイ</t>
    </rPh>
    <phoneticPr fontId="3"/>
  </si>
  <si>
    <t>訪問体制強化加算</t>
    <rPh sb="0" eb="2">
      <t>ホウモン</t>
    </rPh>
    <rPh sb="2" eb="4">
      <t>タイセイ</t>
    </rPh>
    <rPh sb="4" eb="6">
      <t>キョウカ</t>
    </rPh>
    <rPh sb="6" eb="8">
      <t>カサン</t>
    </rPh>
    <phoneticPr fontId="3"/>
  </si>
  <si>
    <t>訪問サービスの提供に当たる常勤従業者が２名以上</t>
    <rPh sb="0" eb="2">
      <t>ホウモン</t>
    </rPh>
    <rPh sb="7" eb="9">
      <t>テイキョウ</t>
    </rPh>
    <rPh sb="10" eb="11">
      <t>ア</t>
    </rPh>
    <rPh sb="13" eb="15">
      <t>ジョウキン</t>
    </rPh>
    <rPh sb="15" eb="18">
      <t>ジュウギョウシャ</t>
    </rPh>
    <rPh sb="20" eb="23">
      <t>メイイジョウ</t>
    </rPh>
    <phoneticPr fontId="3"/>
  </si>
  <si>
    <t>登録者のうち同一建物居住者以外の者が５割以上</t>
    <rPh sb="0" eb="3">
      <t>トウロクシャ</t>
    </rPh>
    <rPh sb="6" eb="8">
      <t>ドウイツ</t>
    </rPh>
    <rPh sb="8" eb="10">
      <t>タテモノ</t>
    </rPh>
    <rPh sb="10" eb="13">
      <t>キョジュウシャ</t>
    </rPh>
    <rPh sb="13" eb="15">
      <t>イガイ</t>
    </rPh>
    <rPh sb="16" eb="17">
      <t>モノ</t>
    </rPh>
    <rPh sb="19" eb="20">
      <t>ワリ</t>
    </rPh>
    <rPh sb="20" eb="22">
      <t>イジョウ</t>
    </rPh>
    <phoneticPr fontId="3"/>
  </si>
  <si>
    <t>総合マネジメント体制強化加算</t>
    <rPh sb="0" eb="2">
      <t>ソウゴウ</t>
    </rPh>
    <rPh sb="8" eb="10">
      <t>タイセイ</t>
    </rPh>
    <rPh sb="10" eb="12">
      <t>キョウカ</t>
    </rPh>
    <rPh sb="12" eb="14">
      <t>カサン</t>
    </rPh>
    <phoneticPr fontId="3"/>
  </si>
  <si>
    <t>個別サービス計画について、登録者の心身の状況や家族を取り巻く環境の変化を踏まえ、多職種協働により、随時適切に見直しを行っている</t>
    <rPh sb="13" eb="15">
      <t>トウロク</t>
    </rPh>
    <rPh sb="40" eb="41">
      <t>タ</t>
    </rPh>
    <rPh sb="41" eb="43">
      <t>ショクシュ</t>
    </rPh>
    <rPh sb="43" eb="45">
      <t>キョウドウ</t>
    </rPh>
    <phoneticPr fontId="3"/>
  </si>
  <si>
    <t>地域住民等との交流を図り、地域の行事や活動等に積極的に参加</t>
    <rPh sb="0" eb="2">
      <t>チイキ</t>
    </rPh>
    <rPh sb="2" eb="4">
      <t>ジュウミン</t>
    </rPh>
    <rPh sb="4" eb="5">
      <t>トウ</t>
    </rPh>
    <rPh sb="7" eb="9">
      <t>コウリュウ</t>
    </rPh>
    <rPh sb="10" eb="11">
      <t>ハカ</t>
    </rPh>
    <rPh sb="13" eb="15">
      <t>チイキ</t>
    </rPh>
    <rPh sb="16" eb="18">
      <t>ギョウジ</t>
    </rPh>
    <rPh sb="19" eb="21">
      <t>カツドウ</t>
    </rPh>
    <rPh sb="21" eb="22">
      <t>トウ</t>
    </rPh>
    <rPh sb="23" eb="26">
      <t>セッキョクテキ</t>
    </rPh>
    <rPh sb="27" eb="29">
      <t>サンカ</t>
    </rPh>
    <phoneticPr fontId="3"/>
  </si>
  <si>
    <t>看取り連携体制加算</t>
    <rPh sb="0" eb="2">
      <t>ミト</t>
    </rPh>
    <rPh sb="3" eb="5">
      <t>レンケイ</t>
    </rPh>
    <rPh sb="5" eb="7">
      <t>タイセイ</t>
    </rPh>
    <rPh sb="7" eb="9">
      <t>カサン</t>
    </rPh>
    <phoneticPr fontId="3"/>
  </si>
  <si>
    <t>死亡日を含めて前30日間が上限</t>
    <rPh sb="0" eb="3">
      <t>シボウビ</t>
    </rPh>
    <rPh sb="4" eb="5">
      <t>フク</t>
    </rPh>
    <rPh sb="7" eb="8">
      <t>ゼン</t>
    </rPh>
    <rPh sb="10" eb="12">
      <t>ニチカン</t>
    </rPh>
    <rPh sb="13" eb="15">
      <t>ジョウゲン</t>
    </rPh>
    <phoneticPr fontId="3"/>
  </si>
  <si>
    <t>介護職員処遇改善加算（Ⅲ）</t>
    <rPh sb="0" eb="2">
      <t>カイゴ</t>
    </rPh>
    <rPh sb="2" eb="4">
      <t>ショクイン</t>
    </rPh>
    <rPh sb="4" eb="6">
      <t>ショグウ</t>
    </rPh>
    <rPh sb="6" eb="8">
      <t>カイゼン</t>
    </rPh>
    <rPh sb="8" eb="10">
      <t>カサン</t>
    </rPh>
    <phoneticPr fontId="3"/>
  </si>
  <si>
    <t>過少サービスに対する減算を算定していない</t>
    <rPh sb="0" eb="2">
      <t>カショウ</t>
    </rPh>
    <rPh sb="7" eb="8">
      <t>タイ</t>
    </rPh>
    <rPh sb="10" eb="12">
      <t>ゲンサン</t>
    </rPh>
    <rPh sb="13" eb="15">
      <t>サンテイ</t>
    </rPh>
    <phoneticPr fontId="3"/>
  </si>
  <si>
    <t>介護職員処遇改善加算（Ⅰ）</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</si>
  <si>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</si>
  <si>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介護職員処遇改善加算（Ⅳ）</t>
    <rPh sb="0" eb="2">
      <t>カイゴ</t>
    </rPh>
    <rPh sb="2" eb="4">
      <t>ショクイン</t>
    </rPh>
    <rPh sb="4" eb="6">
      <t>ショグウ</t>
    </rPh>
    <rPh sb="6" eb="8">
      <t>カイゼン</t>
    </rPh>
    <rPh sb="8" eb="10">
      <t>カサン</t>
    </rPh>
    <phoneticPr fontId="3"/>
  </si>
  <si>
    <t>(二)資質の向上の支援に関する計画の策定、研修の実施又は研修の機会を確保し、全ての介護職員に周知</t>
    <phoneticPr fontId="3"/>
  </si>
  <si>
    <t>介護職員処遇改善加算（Ⅴ）</t>
    <rPh sb="0" eb="2">
      <t>カイゴ</t>
    </rPh>
    <rPh sb="2" eb="4">
      <t>ショクイン</t>
    </rPh>
    <rPh sb="4" eb="6">
      <t>ショグウ</t>
    </rPh>
    <rPh sb="6" eb="8">
      <t>カイゼン</t>
    </rPh>
    <rPh sb="8" eb="10">
      <t>カサン</t>
    </rPh>
    <phoneticPr fontId="3"/>
  </si>
  <si>
    <t>入院先との連携及び情報提供についての同意</t>
    <phoneticPr fontId="3"/>
  </si>
  <si>
    <t>□</t>
  </si>
  <si>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</si>
  <si>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</si>
  <si>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実施</t>
    <rPh sb="0" eb="2">
      <t>ジッシ</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</si>
  <si>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</si>
  <si>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t>
    <phoneticPr fontId="3"/>
  </si>
  <si>
    <t>７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</si>
  <si>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８　処遇改善の内容等について、インターネットの利用その他の適切な方法により公表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</si>
  <si>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</si>
  <si>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５　介護職員処遇改善加算ⅠからⅢまでのいずれかの算定</t>
    <rPh sb="2" eb="4">
      <t>カイゴ</t>
    </rPh>
    <rPh sb="4" eb="6">
      <t>ショクイン</t>
    </rPh>
    <rPh sb="6" eb="8">
      <t>ショグウ</t>
    </rPh>
    <rPh sb="8" eb="10">
      <t>カイゼン</t>
    </rPh>
    <rPh sb="10" eb="12">
      <t>カサン</t>
    </rPh>
    <rPh sb="24" eb="26">
      <t>サンテイ</t>
    </rPh>
    <phoneticPr fontId="3"/>
  </si>
  <si>
    <t>６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</si>
  <si>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７　処遇改善の内容等について、インターネットの利用その他の適切な方法により公表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3"/>
  </si>
  <si>
    <t>□</t>
    <phoneticPr fontId="3"/>
  </si>
  <si>
    <t>あり</t>
    <phoneticPr fontId="3"/>
  </si>
  <si>
    <t>・介護保険法第78条の5
・介護保険法施行規則第131条の13</t>
    <phoneticPr fontId="3"/>
  </si>
  <si>
    <t xml:space="preserve">
事業者は、当該指定に係る事業所の名称及び所在地その他厚生労働省令で定める事項に変更があったとき、休止した事業を再開したときは10日以内に、その旨を市町村長に届け出ていますか。
①事業所の名称及び所在地
②申請者の名称及び主たる事務所の所在地並びにその代表者の氏名、生年月日、住所及び職名
③申請者の登記事項証明書又は条例等
④建物の構造概要及び平面図並びに設備の概要
⑤事業所の管理者の氏名、生年月日、住所及び経歴
⑥運営規程
⑦協力医療機関の名称及び診療科目並びに契約の内容(協力歯科医療機関があるときはこれを含む)
⑧介護老人福祉施設、介護老人保健施設、介護医療院、病院等との連携体制及び支援体制の概要
⑨介護支援専門員の住所及びその登録番号
又、当該事業を休止若しくは廃止しようとするときは、その１か月前までに、厚生労働省令で定めるところによりその旨を市町村長に届け出ていますか。</t>
    <rPh sb="213" eb="215">
      <t>キテイ</t>
    </rPh>
    <rPh sb="281" eb="283">
      <t>カイゴ</t>
    </rPh>
    <rPh sb="283" eb="285">
      <t>イリョウ</t>
    </rPh>
    <rPh sb="285" eb="286">
      <t>イン</t>
    </rPh>
    <phoneticPr fontId="3"/>
  </si>
  <si>
    <t>Ⅳ　変更の届出等</t>
    <rPh sb="2" eb="4">
      <t>ヘンコウ</t>
    </rPh>
    <rPh sb="5" eb="7">
      <t>トドケデ</t>
    </rPh>
    <rPh sb="7" eb="8">
      <t>トウ</t>
    </rPh>
    <phoneticPr fontId="3"/>
  </si>
  <si>
    <t xml:space="preserve">業務日誌を整備し、事業所として1日のサービス提供実績を記録していますか。
</t>
    <phoneticPr fontId="3"/>
  </si>
  <si>
    <t xml:space="preserve">全職員について、出勤簿やタイムカード等により勤務実績がわかるようになっていますか。
</t>
    <phoneticPr fontId="3"/>
  </si>
  <si>
    <t>管理者を含む従業者と労働契約（雇用契約）等を結んでいますか。</t>
    <phoneticPr fontId="3"/>
  </si>
  <si>
    <t>(2)</t>
  </si>
  <si>
    <t>密着条例第107条
密着予防基準第63条</t>
    <rPh sb="2" eb="4">
      <t>ジョウレイ</t>
    </rPh>
    <rPh sb="16" eb="17">
      <t>ダイ</t>
    </rPh>
    <phoneticPr fontId="3"/>
  </si>
  <si>
    <t>従業者、設備、備品及び会計に関する諸記録を整備していますか。</t>
    <phoneticPr fontId="3"/>
  </si>
  <si>
    <t>(1)</t>
    <phoneticPr fontId="3"/>
  </si>
  <si>
    <t>記録の整備</t>
    <rPh sb="0" eb="2">
      <t>キロク</t>
    </rPh>
    <rPh sb="3" eb="5">
      <t>セイビ</t>
    </rPh>
    <phoneticPr fontId="3"/>
  </si>
  <si>
    <t>事業所ごとに経理を区分し、介護の事業の会計とその他の事業の会計を区分していますか。</t>
    <rPh sb="0" eb="2">
      <t>ジギョウ</t>
    </rPh>
    <rPh sb="2" eb="3">
      <t>ショ</t>
    </rPh>
    <rPh sb="6" eb="8">
      <t>ケイリ</t>
    </rPh>
    <rPh sb="9" eb="11">
      <t>クブン</t>
    </rPh>
    <rPh sb="13" eb="15">
      <t>カイゴ</t>
    </rPh>
    <rPh sb="16" eb="18">
      <t>ジギョウ</t>
    </rPh>
    <rPh sb="19" eb="21">
      <t>カイケイ</t>
    </rPh>
    <rPh sb="24" eb="25">
      <t>タ</t>
    </rPh>
    <rPh sb="26" eb="28">
      <t>ジギョウ</t>
    </rPh>
    <rPh sb="29" eb="31">
      <t>カイケイ</t>
    </rPh>
    <rPh sb="32" eb="34">
      <t>クブン</t>
    </rPh>
    <phoneticPr fontId="3"/>
  </si>
  <si>
    <t>会計の区分</t>
    <rPh sb="0" eb="2">
      <t>カイケイ</t>
    </rPh>
    <rPh sb="3" eb="5">
      <t>クブン</t>
    </rPh>
    <phoneticPr fontId="3"/>
  </si>
  <si>
    <t>事故が生じた際にはその原因を解明し、再発生を防ぐための対策を講じていますか。</t>
    <phoneticPr fontId="3"/>
  </si>
  <si>
    <t>(5)</t>
    <phoneticPr fontId="3"/>
  </si>
  <si>
    <t>損害賠償保険に加入していますか。
利用者に対するサービスの提供により賠償すべき事故が発生した場合は、損害賠償を速やかに行っていますか。</t>
    <rPh sb="0" eb="2">
      <t>ソンガイ</t>
    </rPh>
    <rPh sb="2" eb="4">
      <t>バイショウ</t>
    </rPh>
    <rPh sb="4" eb="6">
      <t>ホケン</t>
    </rPh>
    <rPh sb="7" eb="9">
      <t>カニュウ</t>
    </rPh>
    <phoneticPr fontId="3"/>
  </si>
  <si>
    <t>(4)</t>
    <phoneticPr fontId="3"/>
  </si>
  <si>
    <t>(2)の事故の状況及び事故に際して採った処置について記録していますか。</t>
    <phoneticPr fontId="3"/>
  </si>
  <si>
    <t>(3)</t>
    <phoneticPr fontId="3"/>
  </si>
  <si>
    <t>利用者に対するサービスの提供により、事故が発生した場合は、市町村、当該利用者の家族、当該利用者に係る居宅介護支援事業者（介護支援予防事業者）等に連絡を行うとともに、必要な措置を講じていますか。</t>
    <phoneticPr fontId="3"/>
  </si>
  <si>
    <t>(2)</t>
    <phoneticPr fontId="3"/>
  </si>
  <si>
    <t>事故対応マニュアルを策定し、周知徹底していますか。</t>
    <phoneticPr fontId="3"/>
  </si>
  <si>
    <t>事故発生時の対応</t>
    <rPh sb="0" eb="2">
      <t>ジコ</t>
    </rPh>
    <rPh sb="2" eb="4">
      <t>ハッセイ</t>
    </rPh>
    <rPh sb="4" eb="5">
      <t>ジ</t>
    </rPh>
    <rPh sb="6" eb="8">
      <t>タイオウ</t>
    </rPh>
    <phoneticPr fontId="3"/>
  </si>
  <si>
    <t>密着条例106条
密着予防基準62条</t>
    <rPh sb="2" eb="4">
      <t>ジョウレイ</t>
    </rPh>
    <rPh sb="7" eb="8">
      <t>ジョウ</t>
    </rPh>
    <phoneticPr fontId="3"/>
  </si>
  <si>
    <t>利用者が併設施設等へ入所等を希望した場合は、円滑にそれらの施設への入所等が行えるよう努めていますか。</t>
    <rPh sb="0" eb="3">
      <t>リヨウシャ</t>
    </rPh>
    <rPh sb="4" eb="6">
      <t>ヘイセツ</t>
    </rPh>
    <rPh sb="6" eb="8">
      <t>シセツ</t>
    </rPh>
    <rPh sb="8" eb="9">
      <t>トウ</t>
    </rPh>
    <rPh sb="10" eb="12">
      <t>ニュウショ</t>
    </rPh>
    <rPh sb="12" eb="13">
      <t>トウ</t>
    </rPh>
    <rPh sb="14" eb="16">
      <t>キボウ</t>
    </rPh>
    <rPh sb="18" eb="20">
      <t>バアイ</t>
    </rPh>
    <rPh sb="22" eb="24">
      <t>エンカツ</t>
    </rPh>
    <rPh sb="29" eb="31">
      <t>シセツ</t>
    </rPh>
    <rPh sb="33" eb="35">
      <t>ニュウショ</t>
    </rPh>
    <rPh sb="35" eb="36">
      <t>トウ</t>
    </rPh>
    <rPh sb="37" eb="38">
      <t>オコナ</t>
    </rPh>
    <rPh sb="42" eb="43">
      <t>ツト</t>
    </rPh>
    <phoneticPr fontId="3"/>
  </si>
  <si>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3"/>
  </si>
  <si>
    <t>(6)</t>
    <phoneticPr fontId="3"/>
  </si>
  <si>
    <t xml:space="preserve">《参考》
✐運営推進会議委員の理解と協力により、認知症サポーターの養成や地域啓発の役割を委員の皆様に協力いただいたり、利用者支援に協力いただいたりと、事業所の一番の支援者として活動している運営推進会議もあります。
✐家族会や家族の集いを開催し、地域啓発の役割を担っていただいたり、事例解説を通じて悪化防止の理論や知識を説明することも大切です。
</t>
    <rPh sb="1" eb="3">
      <t>サンコウ</t>
    </rPh>
    <phoneticPr fontId="3"/>
  </si>
  <si>
    <t>事業の運営に当たっては、提供した小規模多機能型居宅介護に関する利用者からの苦情に関して、市町村等が派遣する者が相談及び援助を行う事業その他の市町村が実施する事業に協力するように努めていますか。</t>
    <rPh sb="16" eb="19">
      <t>ショウキボ</t>
    </rPh>
    <rPh sb="19" eb="23">
      <t>タキノウガタ</t>
    </rPh>
    <rPh sb="23" eb="25">
      <t>キョタク</t>
    </rPh>
    <rPh sb="25" eb="27">
      <t>カイゴ</t>
    </rPh>
    <phoneticPr fontId="3"/>
  </si>
  <si>
    <t>(5)</t>
  </si>
  <si>
    <t>事業の運営に当たっては、地域住民又はその自発的な活動等との連携及び協力を行う等の地域との交流を図っていますか。</t>
    <phoneticPr fontId="3"/>
  </si>
  <si>
    <t>(4)</t>
  </si>
  <si>
    <t>運営推進会議で出された報告、評価、要望、助言等についての記録を作成し、これを公表していますか。</t>
    <phoneticPr fontId="3"/>
  </si>
  <si>
    <t>(3)</t>
  </si>
  <si>
    <t>地域との連携等</t>
  </si>
  <si>
    <t>密着条例第104条
密着予防基準第60条</t>
    <rPh sb="2" eb="4">
      <t>ジョウレイ</t>
    </rPh>
    <phoneticPr fontId="3"/>
  </si>
  <si>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3"/>
  </si>
  <si>
    <t>調査への協力等</t>
  </si>
  <si>
    <t>事業者は、国民健康保険団体連合会からの求めがあった場合には、(6)の改善の内容を国民健康保険団体連合会に報告していますか。</t>
    <phoneticPr fontId="3"/>
  </si>
  <si>
    <t>(11)</t>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</si>
  <si>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3"/>
  </si>
  <si>
    <t>(10)</t>
    <phoneticPr fontId="3"/>
  </si>
  <si>
    <t>市町村からの求めがあった場合には(4)の改善の内容を市町村に報告していますか。</t>
    <phoneticPr fontId="3"/>
  </si>
  <si>
    <t>(9)</t>
    <phoneticPr fontId="3"/>
  </si>
  <si>
    <t>提供したサービスに関し、市町村が行う文書その他の物件の提出等に応じ、及び市町村が行う調査に協力するとともに、市町村から指導又は助言を受けた場合においては、当該指導又は助言に添って必要な改善を行っていますか。</t>
    <phoneticPr fontId="3"/>
  </si>
  <si>
    <t>(8)</t>
    <phoneticPr fontId="3"/>
  </si>
  <si>
    <t>苦情がサービスの質の向上を図る上での重要な情報であるとの認識に立ち、苦情の内容を踏まえ、サービスの質の向上に向けた取り組みを自ら行っていますか。
実際にあった苦情及びその原因と対応策について、職員に周知するなど再発防止に努めていますか。</t>
    <phoneticPr fontId="3"/>
  </si>
  <si>
    <t>(7)</t>
    <phoneticPr fontId="3"/>
  </si>
  <si>
    <t>(1)の苦情を受け付けた場合には、当該苦情の内容等を記録していますか。</t>
    <phoneticPr fontId="3"/>
  </si>
  <si>
    <t xml:space="preserve">サービスの内容についての苦情を本人や家族、介護者が気軽に言えるような仕組みを整えていますか。
</t>
    <phoneticPr fontId="3"/>
  </si>
  <si>
    <t>(5)</t>
    <phoneticPr fontId="3"/>
  </si>
  <si>
    <t>利用者からの苦情を処理するために講ずる措置の概要として次の内容が記載されていますか。（事業所担当窓口　市町村窓口　国保連窓口）</t>
    <phoneticPr fontId="3"/>
  </si>
  <si>
    <t>相談窓口、苦情処理の体制・手順について、事業所内に掲示していますか。</t>
    <phoneticPr fontId="3"/>
  </si>
  <si>
    <t>利用者及びその家族に対し、相談窓口、苦情処理の体制及び手順等の概要について明らかにしていますか。また、その概要についてサービスの内容を説明する文書に記載し、配付していますか。</t>
    <phoneticPr fontId="3"/>
  </si>
  <si>
    <t>提供したサービスに係る利用者及びその家族からの苦情に迅速かつ適切に対応するために、苦情を受け付けるための窓口を設置する等の必要な措置を講じていますか。</t>
    <phoneticPr fontId="3"/>
  </si>
  <si>
    <t>苦情処理</t>
    <rPh sb="0" eb="2">
      <t>クジョウ</t>
    </rPh>
    <rPh sb="2" eb="4">
      <t>ショリ</t>
    </rPh>
    <phoneticPr fontId="3"/>
  </si>
  <si>
    <t>居宅介護支援事業者（介護予防支援事業者）又はその従業者に対し、要介護（要支援）被保険者に対して特定の事業者を紹介することの対償として、金品その他の財産上の利益を供与していませんか。</t>
    <rPh sb="47" eb="49">
      <t>トクテイ</t>
    </rPh>
    <rPh sb="50" eb="53">
      <t>ジギョウシャ</t>
    </rPh>
    <phoneticPr fontId="3"/>
  </si>
  <si>
    <t>居宅介護支援事業者に対する利益供与等の禁止</t>
  </si>
  <si>
    <t>広告をする場合においては、その内容が虚偽又は誇大なものとなっていませんか。</t>
    <phoneticPr fontId="3"/>
  </si>
  <si>
    <t>広告</t>
  </si>
  <si>
    <t>サービス担当者会議等において、利用者の個人情報を用いる場合は利用者の同意を、利用者の家族の個人情報を用いる場合は当該家族の同意を、あらかじめ文書により得ていますか。</t>
    <phoneticPr fontId="3"/>
  </si>
  <si>
    <t>当該事業所の従業者であった者が、正当な理由がなく、その業務上知り得た利用者又はその家族の秘密を漏らすことがないよう、必要な措置を講じていますか。</t>
    <phoneticPr fontId="3"/>
  </si>
  <si>
    <t>従業者は、正当な理由がなく、その業務上知り得た利用者又はその家族の秘密を漏らしていませんか。
就業規則及び労働契約書等において、正当な理由がなくその業務上知り得た利用者やその家族の個人情報を漏らすことを禁止する記載がありますか。</t>
    <phoneticPr fontId="3"/>
  </si>
  <si>
    <t>秘密保持等</t>
  </si>
  <si>
    <t>掲示</t>
  </si>
  <si>
    <t>利用者の使用する施設、食器その他の設備又は飲用に供する水について、衛生的な管理に努め、又は衛生上必要な措置を講じていますか。</t>
    <phoneticPr fontId="3"/>
  </si>
  <si>
    <t>衛生管理等</t>
    <rPh sb="0" eb="2">
      <t>エイセイ</t>
    </rPh>
    <rPh sb="2" eb="5">
      <t>カンリトウ</t>
    </rPh>
    <phoneticPr fontId="3"/>
  </si>
  <si>
    <t>あらかじめ協力歯科医療機関を定めておくよう努めていますか。</t>
    <phoneticPr fontId="3"/>
  </si>
  <si>
    <t>密着条例第103条
密着予防基準59条</t>
    <rPh sb="2" eb="4">
      <t>ジョウレイ</t>
    </rPh>
    <phoneticPr fontId="3"/>
  </si>
  <si>
    <t>利用者の病状の急変等に備えるため、あらかじめ、協力医療機関を定めていますか。</t>
    <phoneticPr fontId="3"/>
  </si>
  <si>
    <t>協力医療機関等</t>
  </si>
  <si>
    <t>訓練の実施に当たっては、地域住民の参加が得られるよう連携に努めていますか。</t>
    <rPh sb="0" eb="2">
      <t>クンレン</t>
    </rPh>
    <rPh sb="3" eb="5">
      <t>ジッシ</t>
    </rPh>
    <rPh sb="6" eb="7">
      <t>ア</t>
    </rPh>
    <rPh sb="12" eb="14">
      <t>チイキ</t>
    </rPh>
    <rPh sb="14" eb="16">
      <t>ジュウミン</t>
    </rPh>
    <rPh sb="17" eb="19">
      <t>サンカ</t>
    </rPh>
    <rPh sb="20" eb="21">
      <t>エ</t>
    </rPh>
    <rPh sb="26" eb="28">
      <t>レンケイ</t>
    </rPh>
    <rPh sb="29" eb="30">
      <t>ツト</t>
    </rPh>
    <phoneticPr fontId="3"/>
  </si>
  <si>
    <t>密着条例第102条
密着予防基準第58の2条</t>
    <rPh sb="2" eb="4">
      <t>ジョウレイ</t>
    </rPh>
    <phoneticPr fontId="3"/>
  </si>
  <si>
    <t>非常災害に関する具体的計画（消防計画・風水害・地震等の災害に対処するための計画）を立て、事業所の見やすい場所に掲示していますか。また、非常災害時の関係機関への通報及び連携体制を整備し、それらを定期的に従業者に周知するとともに、定期的に避難、救出その他必要な訓練を行っていますか。</t>
    <rPh sb="14" eb="16">
      <t>ショウボウ</t>
    </rPh>
    <rPh sb="16" eb="18">
      <t>ケイカク</t>
    </rPh>
    <rPh sb="19" eb="22">
      <t>フウスイガイ</t>
    </rPh>
    <rPh sb="23" eb="25">
      <t>ジシン</t>
    </rPh>
    <rPh sb="25" eb="26">
      <t>トウ</t>
    </rPh>
    <rPh sb="27" eb="29">
      <t>サイガイ</t>
    </rPh>
    <rPh sb="30" eb="32">
      <t>タイショ</t>
    </rPh>
    <rPh sb="37" eb="39">
      <t>ケイカク</t>
    </rPh>
    <rPh sb="44" eb="47">
      <t>ジギョウショ</t>
    </rPh>
    <rPh sb="48" eb="49">
      <t>ミ</t>
    </rPh>
    <rPh sb="52" eb="54">
      <t>バショ</t>
    </rPh>
    <rPh sb="55" eb="57">
      <t>ケイジ</t>
    </rPh>
    <phoneticPr fontId="3"/>
  </si>
  <si>
    <t>非常災害対策</t>
    <phoneticPr fontId="3"/>
  </si>
  <si>
    <t>密着条例101条
密着予防基準58条</t>
    <rPh sb="2" eb="4">
      <t>ジョウレイ</t>
    </rPh>
    <rPh sb="7" eb="8">
      <t>ジョウ</t>
    </rPh>
    <rPh sb="17" eb="18">
      <t>ジョウ</t>
    </rPh>
    <phoneticPr fontId="3"/>
  </si>
  <si>
    <t>定員の遵守</t>
  </si>
  <si>
    <t>月ごとの勤務表を作成し、従業者の勤務時間、常勤・非常勤の別、管理者等との兼務関係等を明確にしていますか。
※調理、洗濯等の利用者の処遇に直接影響を及ぼさない業務については、第三者への委託等を行うことができます。</t>
    <rPh sb="0" eb="1">
      <t>ツキ</t>
    </rPh>
    <rPh sb="4" eb="6">
      <t>キンム</t>
    </rPh>
    <rPh sb="6" eb="7">
      <t>ヒョウ</t>
    </rPh>
    <rPh sb="8" eb="10">
      <t>サクセイ</t>
    </rPh>
    <rPh sb="12" eb="15">
      <t>ジュウギョウシャ</t>
    </rPh>
    <rPh sb="16" eb="18">
      <t>キンム</t>
    </rPh>
    <rPh sb="18" eb="20">
      <t>ジカン</t>
    </rPh>
    <rPh sb="21" eb="23">
      <t>ジョウキン</t>
    </rPh>
    <rPh sb="24" eb="27">
      <t>ヒジョウキン</t>
    </rPh>
    <rPh sb="28" eb="29">
      <t>ベツ</t>
    </rPh>
    <rPh sb="30" eb="33">
      <t>カンリシャ</t>
    </rPh>
    <rPh sb="33" eb="34">
      <t>トウ</t>
    </rPh>
    <rPh sb="36" eb="38">
      <t>ケンム</t>
    </rPh>
    <rPh sb="38" eb="40">
      <t>カンケイ</t>
    </rPh>
    <rPh sb="40" eb="41">
      <t>トウ</t>
    </rPh>
    <rPh sb="42" eb="44">
      <t>メイカク</t>
    </rPh>
    <rPh sb="55" eb="57">
      <t>チョウリ</t>
    </rPh>
    <rPh sb="58" eb="60">
      <t>センタク</t>
    </rPh>
    <rPh sb="60" eb="61">
      <t>トウ</t>
    </rPh>
    <rPh sb="62" eb="65">
      <t>リヨウシャ</t>
    </rPh>
    <rPh sb="66" eb="68">
      <t>ショグウ</t>
    </rPh>
    <rPh sb="69" eb="71">
      <t>チョクセツ</t>
    </rPh>
    <rPh sb="71" eb="73">
      <t>エイキョウ</t>
    </rPh>
    <rPh sb="74" eb="75">
      <t>オヨ</t>
    </rPh>
    <rPh sb="79" eb="81">
      <t>ギョウム</t>
    </rPh>
    <rPh sb="87" eb="88">
      <t>ダイ</t>
    </rPh>
    <rPh sb="88" eb="90">
      <t>サンシャ</t>
    </rPh>
    <rPh sb="92" eb="94">
      <t>イタク</t>
    </rPh>
    <rPh sb="94" eb="95">
      <t>トウ</t>
    </rPh>
    <rPh sb="96" eb="97">
      <t>オコナ</t>
    </rPh>
    <phoneticPr fontId="3"/>
  </si>
  <si>
    <t>利用者に対し、適切な指定（介護予防）小規模多機能型居宅介護を提供できるよう、従業者の勤務の体制を定めていますか。</t>
    <rPh sb="18" eb="21">
      <t>ショウキボ</t>
    </rPh>
    <rPh sb="21" eb="24">
      <t>タキノウ</t>
    </rPh>
    <rPh sb="24" eb="25">
      <t>ガタ</t>
    </rPh>
    <rPh sb="25" eb="27">
      <t>キョタク</t>
    </rPh>
    <phoneticPr fontId="3"/>
  </si>
  <si>
    <t>勤務体制の確保等</t>
    <phoneticPr fontId="3"/>
  </si>
  <si>
    <t>休業日はありませんか。</t>
  </si>
  <si>
    <t>運営規程の内容は実態に即したものになっていますか。</t>
    <phoneticPr fontId="3"/>
  </si>
  <si>
    <t>密着条例第100条
密着予防基準第57条</t>
    <rPh sb="2" eb="4">
      <t>ジョウレイ</t>
    </rPh>
    <phoneticPr fontId="3"/>
  </si>
  <si>
    <t>運営規程</t>
    <rPh sb="0" eb="2">
      <t>ウンエイ</t>
    </rPh>
    <rPh sb="2" eb="4">
      <t>キテイ</t>
    </rPh>
    <phoneticPr fontId="3"/>
  </si>
  <si>
    <t>管理者は、介護従業者の管理及び利用の申込みに係る調整、業務の実施状況の把握その他の管理を一元的に行っていますか。
また、介護従業者に必要な指揮命令を行っていますか。</t>
    <phoneticPr fontId="3"/>
  </si>
  <si>
    <t>管理者の責務</t>
    <rPh sb="0" eb="3">
      <t>カンリシャ</t>
    </rPh>
    <rPh sb="4" eb="6">
      <t>セキム</t>
    </rPh>
    <phoneticPr fontId="3"/>
  </si>
  <si>
    <t>緊急時において円滑な協力を得るため、当該医療機関との間であらかじめ必要な事項を取り決めていますか。</t>
    <phoneticPr fontId="3"/>
  </si>
  <si>
    <t>密着条例第99条
密着予防基準第56条</t>
    <rPh sb="2" eb="4">
      <t>ジョウレイ</t>
    </rPh>
    <phoneticPr fontId="3"/>
  </si>
  <si>
    <t>利用者に病状の急変が生じた場合その他必要な場合は、速やかに主治の医師又は協力医療機関への連絡を行う等の必要な措置を講じていますか。</t>
    <phoneticPr fontId="3"/>
  </si>
  <si>
    <t>緊急時等の対応</t>
    <rPh sb="0" eb="3">
      <t>キンキュウジ</t>
    </rPh>
    <rPh sb="3" eb="4">
      <t>トウ</t>
    </rPh>
    <rPh sb="5" eb="7">
      <t>タイオウ</t>
    </rPh>
    <phoneticPr fontId="3"/>
  </si>
  <si>
    <t>偽りその他不正な行為によって保険給付を受け、又は受けようとした時は、その旨を市町村に通知していますか。</t>
    <phoneticPr fontId="3"/>
  </si>
  <si>
    <t>正当な理由なしに利用に関する指示に従わないことにより、要介護等状態の程度を増進させたと認められる時は、その旨を市町村に通知していますか。</t>
    <rPh sb="43" eb="44">
      <t>ミト</t>
    </rPh>
    <phoneticPr fontId="3"/>
  </si>
  <si>
    <t xml:space="preserve">
利用者に関する市町村への通知</t>
    <phoneticPr fontId="3"/>
  </si>
  <si>
    <t>常に利用者の家族との連携を図るとともに、利用者とその家族との交流等の機会（会報の送付、行事への参加の呼びかけ等）を確保するよう努めていますか。</t>
    <rPh sb="57" eb="59">
      <t>カクホ</t>
    </rPh>
    <phoneticPr fontId="3"/>
  </si>
  <si>
    <t xml:space="preserve">
社会生活上の便宜の提供等</t>
    <phoneticPr fontId="3"/>
  </si>
  <si>
    <t>利用者が日常生活を営む上で必要な行政機関に対する手続等について、その者又はその家族が行うことが困難である場合は、その者の同意を得て、代わって行っていますか。</t>
    <phoneticPr fontId="3"/>
  </si>
  <si>
    <t>密着条例第98条
密着予防基準第68条</t>
    <rPh sb="2" eb="4">
      <t>ジョウレイ</t>
    </rPh>
    <rPh sb="15" eb="16">
      <t>ダイ</t>
    </rPh>
    <rPh sb="18" eb="19">
      <t>ジョウ</t>
    </rPh>
    <phoneticPr fontId="3"/>
  </si>
  <si>
    <t xml:space="preserve">利用者の外出の機会の確保、その他の利用者の意向（趣味又は嗜好）を踏まえた地域生活支援をしていますか。
</t>
    <phoneticPr fontId="3"/>
  </si>
  <si>
    <t xml:space="preserve">良好な人間関係に基づく家庭的な生活環境の中で日常生活が送れるよう、利用者とともに、食事や清掃、洗濯、買い物、園芸、農作業、レクリエーション、行事等を可能な限り共同で行っていますか。
</t>
    <rPh sb="11" eb="13">
      <t>カテイ</t>
    </rPh>
    <phoneticPr fontId="3"/>
  </si>
  <si>
    <t>家族や地域との関係調整も含めたケアを実施していますか。</t>
  </si>
  <si>
    <t>密着条例第97条
密着予防基準第67条</t>
    <rPh sb="2" eb="4">
      <t>ジョウレイ</t>
    </rPh>
    <phoneticPr fontId="3"/>
  </si>
  <si>
    <t>利用者の心身の状況に応じ、利用者の自主性を保ち、意欲的に日々の生活が送れるよう支援していますか。</t>
    <rPh sb="17" eb="20">
      <t>ジシュセイ</t>
    </rPh>
    <rPh sb="21" eb="22">
      <t>タモ</t>
    </rPh>
    <rPh sb="24" eb="27">
      <t>イヨクテキ</t>
    </rPh>
    <rPh sb="28" eb="30">
      <t>ヒビ</t>
    </rPh>
    <rPh sb="31" eb="33">
      <t>セイカツ</t>
    </rPh>
    <rPh sb="34" eb="35">
      <t>オク</t>
    </rPh>
    <rPh sb="39" eb="41">
      <t>シエン</t>
    </rPh>
    <phoneticPr fontId="3"/>
  </si>
  <si>
    <t>介護等</t>
  </si>
  <si>
    <t>✐時間の使い方
　例）どのような過ごし方が満足度に役立つかの観察　など
✐周囲（人・物）との関係性への配慮
　例）安定・不安定の要因分析、抑制・孤独の有無、福祉用具の検討、　など
✐ストレスの分析と軽減策
　例）本人のストレス、家族のストレス、地域住民の認知症に対する不安　など
✐社会交流
　例）利用者の閉じこもり防止、外出の支援、家族の社会交流　など
✐家族関係
　例）重度化要因の説明、防止策の説明と理解、家事・介護負担、経済面などの状況把握及び支援　など</t>
    <phoneticPr fontId="3"/>
  </si>
  <si>
    <t>《参考》 
✐体の健康管理に配慮できていますか
　例）慢性疾患の管理・受診　、主治医に留意すべき事項の確認、内服薬の確認、看護的な処置、水分摂取、便秘予防、栄養管理、体力低下の予防、口腔ケア　など
✐認知症の軽減
　例）身体不調、環境不適応、孤独、現実逃避、自我放棄などの周辺症状の背景の洞察、金銭管理、被害妄想、作話、物忘れ、感情不安定、強いこだわり　など
✐心理面の忖度
　例）人生暦から人物像を捉える、性格・嗜好、心理状況、意欲を刺激する関わり方　など</t>
    <phoneticPr fontId="3"/>
  </si>
  <si>
    <t>小規模多機能型居宅介護計画の作成後においても、他の介護従業者及び指定居宅サービス等を行う者との連絡を継続的に行うことにより、サービスの実施状況や利用者の様態の変化の把握を行い、必要に応じて計画の変更を行っていますか。</t>
    <rPh sb="72" eb="75">
      <t>リヨウシャ</t>
    </rPh>
    <rPh sb="76" eb="78">
      <t>ヨウタイ</t>
    </rPh>
    <rPh sb="79" eb="81">
      <t>ヘンカ</t>
    </rPh>
    <rPh sb="94" eb="96">
      <t>ケイカク</t>
    </rPh>
    <phoneticPr fontId="3"/>
  </si>
  <si>
    <t>小規模多機能型居宅介護計画を作成した際には、利用者に交付していますか。</t>
    <phoneticPr fontId="3"/>
  </si>
  <si>
    <t>小規模多機能型居宅介護計画の作成に当たっては、その内容について利用者又はその家族に対して説明し、利用者の同意を得ていますか。</t>
    <rPh sb="0" eb="3">
      <t>ショウキボ</t>
    </rPh>
    <rPh sb="3" eb="7">
      <t>タキノウガタ</t>
    </rPh>
    <rPh sb="7" eb="9">
      <t>キョタク</t>
    </rPh>
    <phoneticPr fontId="3"/>
  </si>
  <si>
    <t>利用者の心身の状況、希望及びその置かれている環境を踏まえて、他の介護従業者と協議の上、援助の目標、当該目標を達成するための具体的なサービスの内容等を記載した介護計画を作成し、随時適切に通いサービス、訪問サービス及び宿泊サービスを組み合わせた介護をしていますか。</t>
    <rPh sb="87" eb="89">
      <t>ズイジ</t>
    </rPh>
    <rPh sb="89" eb="91">
      <t>テキセツ</t>
    </rPh>
    <rPh sb="92" eb="93">
      <t>カヨ</t>
    </rPh>
    <rPh sb="99" eb="101">
      <t>ホウモン</t>
    </rPh>
    <rPh sb="105" eb="106">
      <t>オヨ</t>
    </rPh>
    <rPh sb="107" eb="109">
      <t>シュクハク</t>
    </rPh>
    <rPh sb="114" eb="115">
      <t>ク</t>
    </rPh>
    <rPh sb="116" eb="117">
      <t>ア</t>
    </rPh>
    <rPh sb="120" eb="122">
      <t>カイゴ</t>
    </rPh>
    <phoneticPr fontId="3"/>
  </si>
  <si>
    <t>小規模多機能型居宅介護計画の作成に当たっては、地域における活動への参加の機会の提供等により、利用者の多様な活動の確保に努めていますか。</t>
    <rPh sb="0" eb="3">
      <t>ショウキボ</t>
    </rPh>
    <rPh sb="3" eb="7">
      <t>タキノウガタ</t>
    </rPh>
    <rPh sb="7" eb="9">
      <t>キョタク</t>
    </rPh>
    <rPh sb="9" eb="11">
      <t>カイゴ</t>
    </rPh>
    <phoneticPr fontId="3"/>
  </si>
  <si>
    <t>密着条例第96条</t>
    <rPh sb="2" eb="4">
      <t>ジョウレイ</t>
    </rPh>
    <rPh sb="7" eb="8">
      <t>ジョウ</t>
    </rPh>
    <phoneticPr fontId="3"/>
  </si>
  <si>
    <t>管理者は介護支援専門員に小規模多機能型居宅介護計画の作成に関する業務を担当させていますか。</t>
    <rPh sb="0" eb="3">
      <t>カンリシャ</t>
    </rPh>
    <rPh sb="4" eb="6">
      <t>カイゴ</t>
    </rPh>
    <rPh sb="6" eb="8">
      <t>シエン</t>
    </rPh>
    <rPh sb="8" eb="11">
      <t>センモンイン</t>
    </rPh>
    <rPh sb="12" eb="15">
      <t>ショウキボ</t>
    </rPh>
    <rPh sb="15" eb="19">
      <t>タキノウガタ</t>
    </rPh>
    <rPh sb="19" eb="21">
      <t>キョタク</t>
    </rPh>
    <rPh sb="21" eb="23">
      <t>カイゴ</t>
    </rPh>
    <rPh sb="23" eb="25">
      <t>ケイカク</t>
    </rPh>
    <rPh sb="26" eb="28">
      <t>サクセイ</t>
    </rPh>
    <rPh sb="29" eb="30">
      <t>カン</t>
    </rPh>
    <rPh sb="32" eb="34">
      <t>ギョウム</t>
    </rPh>
    <rPh sb="35" eb="37">
      <t>タントウ</t>
    </rPh>
    <phoneticPr fontId="3"/>
  </si>
  <si>
    <t>小規模多機能型居宅介護計画の作成</t>
    <rPh sb="0" eb="3">
      <t>ショウキボ</t>
    </rPh>
    <rPh sb="7" eb="9">
      <t>キョタク</t>
    </rPh>
    <phoneticPr fontId="3"/>
  </si>
  <si>
    <t>密着条例第95条
密着予防基準第55条</t>
    <rPh sb="2" eb="4">
      <t>ジョウレイ</t>
    </rPh>
    <rPh sb="7" eb="8">
      <t>ジョウ</t>
    </rPh>
    <rPh sb="15" eb="16">
      <t>ダイ</t>
    </rPh>
    <rPh sb="18" eb="19">
      <t>ジョウ</t>
    </rPh>
    <phoneticPr fontId="3"/>
  </si>
  <si>
    <t>登録者が他の小規模多機能型居宅介護事業者の利用を希望した場合は、直近の居宅サービス計画及びその実施状況に関する書類を交付していますか。</t>
    <rPh sb="4" eb="5">
      <t>タ</t>
    </rPh>
    <rPh sb="6" eb="9">
      <t>ショウキボ</t>
    </rPh>
    <rPh sb="9" eb="13">
      <t>タキノウガタ</t>
    </rPh>
    <rPh sb="13" eb="15">
      <t>キョタク</t>
    </rPh>
    <rPh sb="15" eb="17">
      <t>カイゴ</t>
    </rPh>
    <rPh sb="17" eb="20">
      <t>ジギョウシャ</t>
    </rPh>
    <rPh sb="21" eb="23">
      <t>リヨウ</t>
    </rPh>
    <rPh sb="24" eb="26">
      <t>キボウ</t>
    </rPh>
    <rPh sb="28" eb="30">
      <t>バアイ</t>
    </rPh>
    <rPh sb="32" eb="34">
      <t>チョッキン</t>
    </rPh>
    <rPh sb="35" eb="37">
      <t>キョタク</t>
    </rPh>
    <rPh sb="41" eb="43">
      <t>ケイカク</t>
    </rPh>
    <rPh sb="43" eb="44">
      <t>オヨ</t>
    </rPh>
    <rPh sb="47" eb="49">
      <t>ジッシ</t>
    </rPh>
    <rPh sb="49" eb="51">
      <t>ジョウキョウ</t>
    </rPh>
    <rPh sb="52" eb="53">
      <t>カン</t>
    </rPh>
    <rPh sb="55" eb="57">
      <t>ショルイ</t>
    </rPh>
    <rPh sb="58" eb="60">
      <t>コウフ</t>
    </rPh>
    <phoneticPr fontId="3"/>
  </si>
  <si>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3"/>
  </si>
  <si>
    <t>密着条例第94条
密着予防基準第54条</t>
    <rPh sb="2" eb="4">
      <t>ジョウレイ</t>
    </rPh>
    <rPh sb="7" eb="8">
      <t>ジョウ</t>
    </rPh>
    <rPh sb="15" eb="16">
      <t>ダイ</t>
    </rPh>
    <rPh sb="18" eb="19">
      <t>ジョウ</t>
    </rPh>
    <phoneticPr fontId="3"/>
  </si>
  <si>
    <t>事業者は毎月、市町村(国保連）に給付管理票を提出していますか。</t>
    <rPh sb="0" eb="3">
      <t>ジギョウシャ</t>
    </rPh>
    <rPh sb="4" eb="6">
      <t>マイツキ</t>
    </rPh>
    <rPh sb="7" eb="10">
      <t>シチョウソン</t>
    </rPh>
    <rPh sb="11" eb="13">
      <t>コクホ</t>
    </rPh>
    <rPh sb="13" eb="14">
      <t>レン</t>
    </rPh>
    <rPh sb="16" eb="18">
      <t>キュウフ</t>
    </rPh>
    <rPh sb="18" eb="20">
      <t>カンリ</t>
    </rPh>
    <rPh sb="20" eb="21">
      <t>ヒョウ</t>
    </rPh>
    <rPh sb="22" eb="24">
      <t>テイシュツ</t>
    </rPh>
    <phoneticPr fontId="3"/>
  </si>
  <si>
    <t>法定代理受領サービスに係る報告</t>
    <rPh sb="0" eb="2">
      <t>ホウテイ</t>
    </rPh>
    <rPh sb="2" eb="4">
      <t>ダイリ</t>
    </rPh>
    <rPh sb="4" eb="6">
      <t>ジュリョウ</t>
    </rPh>
    <rPh sb="11" eb="12">
      <t>カカ</t>
    </rPh>
    <rPh sb="13" eb="15">
      <t>ホウコク</t>
    </rPh>
    <phoneticPr fontId="3"/>
  </si>
  <si>
    <t>《参考》
✐自己実現に向けたケアマネジメントができていますか（即応性、柔軟性、チームケア、家族支援、ライフスタイルの保持・保障、役割・生きがい、情報提供、自己決定、地域資源の活用等）</t>
    <rPh sb="1" eb="3">
      <t>サンコウ</t>
    </rPh>
    <phoneticPr fontId="3"/>
  </si>
  <si>
    <t>計画作成後も、サービスの実施状況や利用者の様態の変化等の把握を行い、必要に応じて計画の変更をしていますか。</t>
    <rPh sb="34" eb="36">
      <t>ヒツヨウ</t>
    </rPh>
    <rPh sb="37" eb="38">
      <t>オウ</t>
    </rPh>
    <rPh sb="40" eb="42">
      <t>ケイカク</t>
    </rPh>
    <rPh sb="43" eb="45">
      <t>ヘンコウ</t>
    </rPh>
    <phoneticPr fontId="3"/>
  </si>
  <si>
    <t>居宅サービス計画を利用者もしくは介護者に説明していますか。</t>
  </si>
  <si>
    <t>登録者全員の居宅サービス計画を作成していますか。</t>
  </si>
  <si>
    <t>また、課題に対応するための適切な計画になっていますか。</t>
  </si>
  <si>
    <t>利用者及び家族の抱える課題を把握していますか。</t>
  </si>
  <si>
    <t xml:space="preserve">介護支援専門員は、指定居宅介護支援事業所と同様の業務を行っていますか。
</t>
    <phoneticPr fontId="3"/>
  </si>
  <si>
    <t>密着条例第93条</t>
    <rPh sb="2" eb="4">
      <t>ジョウレイ</t>
    </rPh>
    <rPh sb="7" eb="8">
      <t>ジョウ</t>
    </rPh>
    <phoneticPr fontId="3"/>
  </si>
  <si>
    <t>管理者は介護支援専門員に登録者の居宅サービス計画の作成に関する業務を担当させていますか。</t>
    <rPh sb="0" eb="3">
      <t>カンリシャ</t>
    </rPh>
    <rPh sb="4" eb="6">
      <t>カイゴ</t>
    </rPh>
    <rPh sb="6" eb="8">
      <t>シエン</t>
    </rPh>
    <rPh sb="8" eb="11">
      <t>センモンイン</t>
    </rPh>
    <rPh sb="12" eb="15">
      <t>トウロクシャ</t>
    </rPh>
    <rPh sb="16" eb="18">
      <t>キョタク</t>
    </rPh>
    <rPh sb="22" eb="24">
      <t>ケイカク</t>
    </rPh>
    <rPh sb="25" eb="27">
      <t>サクセイ</t>
    </rPh>
    <rPh sb="28" eb="29">
      <t>カン</t>
    </rPh>
    <rPh sb="31" eb="33">
      <t>ギョウム</t>
    </rPh>
    <rPh sb="34" eb="36">
      <t>タントウ</t>
    </rPh>
    <phoneticPr fontId="3"/>
  </si>
  <si>
    <t>居宅サービス計画の作成</t>
    <rPh sb="0" eb="2">
      <t>キョタク</t>
    </rPh>
    <rPh sb="6" eb="8">
      <t>ケイカク</t>
    </rPh>
    <phoneticPr fontId="3"/>
  </si>
  <si>
    <t>介護支援専門員は、期間中、少なくとも1回はモニタリングを行い、モニタリングの結果を踏まえ必要に応じて介護予防小規模多機能型居宅介護計画の変更を行っていますか。</t>
    <rPh sb="0" eb="2">
      <t>カイゴ</t>
    </rPh>
    <rPh sb="2" eb="4">
      <t>シエン</t>
    </rPh>
    <rPh sb="4" eb="7">
      <t>センモンイン</t>
    </rPh>
    <rPh sb="9" eb="11">
      <t>キカン</t>
    </rPh>
    <rPh sb="11" eb="12">
      <t>チュウ</t>
    </rPh>
    <rPh sb="13" eb="14">
      <t>スク</t>
    </rPh>
    <rPh sb="19" eb="20">
      <t>カイ</t>
    </rPh>
    <rPh sb="28" eb="29">
      <t>オコナ</t>
    </rPh>
    <rPh sb="52" eb="54">
      <t>ヨボウ</t>
    </rPh>
    <rPh sb="54" eb="57">
      <t>ショウキボ</t>
    </rPh>
    <rPh sb="57" eb="61">
      <t>タキノウガタ</t>
    </rPh>
    <rPh sb="61" eb="63">
      <t>キョタク</t>
    </rPh>
    <rPh sb="63" eb="65">
      <t>カイゴ</t>
    </rPh>
    <phoneticPr fontId="3"/>
  </si>
  <si>
    <t>介護予防小規模多機能型居宅介護計画に基づき、利用者が日常生活を営むのに必要な支援を行っていますか。</t>
    <rPh sb="4" eb="7">
      <t>ショウキボ</t>
    </rPh>
    <rPh sb="7" eb="10">
      <t>タキノウ</t>
    </rPh>
    <rPh sb="10" eb="11">
      <t>ガタ</t>
    </rPh>
    <rPh sb="11" eb="13">
      <t>キョタク</t>
    </rPh>
    <phoneticPr fontId="3"/>
  </si>
  <si>
    <t>(7)</t>
  </si>
  <si>
    <t>利用者１人１人の人格を尊重し、利用者がそれぞれの役割を持って家庭的な環境の下で日常生活を送ることができるよう配慮して行っていますか。</t>
    <phoneticPr fontId="3"/>
  </si>
  <si>
    <t>(6)</t>
  </si>
  <si>
    <t>介護支援専門員は、当該介護予防小規模多機能型居宅介護計画を利用者に交付していますか。</t>
    <rPh sb="0" eb="2">
      <t>カイゴ</t>
    </rPh>
    <rPh sb="2" eb="4">
      <t>シエン</t>
    </rPh>
    <rPh sb="4" eb="7">
      <t>センモンイン</t>
    </rPh>
    <rPh sb="15" eb="18">
      <t>ショウキボ</t>
    </rPh>
    <rPh sb="18" eb="21">
      <t>タキノウ</t>
    </rPh>
    <rPh sb="21" eb="22">
      <t>ガタ</t>
    </rPh>
    <rPh sb="22" eb="24">
      <t>キョタク</t>
    </rPh>
    <phoneticPr fontId="3"/>
  </si>
  <si>
    <t>介護支援専門員は、介護予防小規模多機能型居宅介護計画の内容について利用者又はその家族に対して説明し、利用者の同意を得ていますか。</t>
    <rPh sb="0" eb="2">
      <t>カイゴ</t>
    </rPh>
    <rPh sb="2" eb="4">
      <t>シエン</t>
    </rPh>
    <rPh sb="4" eb="7">
      <t>センモンイン</t>
    </rPh>
    <rPh sb="13" eb="16">
      <t>ショウキボ</t>
    </rPh>
    <rPh sb="16" eb="19">
      <t>タキノウ</t>
    </rPh>
    <rPh sb="19" eb="20">
      <t>ガタ</t>
    </rPh>
    <rPh sb="20" eb="22">
      <t>キョタク</t>
    </rPh>
    <phoneticPr fontId="3"/>
  </si>
  <si>
    <t>介護予防小規模多機能型居宅介護計画の作成に当たっては、地域活動への参加の機会の提供等により、利用者の多様な活動の確保に努めていますか。</t>
    <rPh sb="0" eb="2">
      <t>カイゴ</t>
    </rPh>
    <rPh sb="2" eb="4">
      <t>ヨボウ</t>
    </rPh>
    <rPh sb="4" eb="7">
      <t>ショウキボ</t>
    </rPh>
    <rPh sb="7" eb="10">
      <t>タキノウ</t>
    </rPh>
    <rPh sb="10" eb="11">
      <t>ガタ</t>
    </rPh>
    <rPh sb="11" eb="13">
      <t>キョタク</t>
    </rPh>
    <rPh sb="13" eb="15">
      <t>カイゴ</t>
    </rPh>
    <rPh sb="15" eb="17">
      <t>ケイカク</t>
    </rPh>
    <rPh sb="18" eb="20">
      <t>サクセイ</t>
    </rPh>
    <rPh sb="21" eb="22">
      <t>ア</t>
    </rPh>
    <rPh sb="27" eb="29">
      <t>チイキ</t>
    </rPh>
    <rPh sb="29" eb="31">
      <t>カツドウ</t>
    </rPh>
    <rPh sb="33" eb="35">
      <t>サンカ</t>
    </rPh>
    <rPh sb="36" eb="38">
      <t>キカイ</t>
    </rPh>
    <rPh sb="39" eb="41">
      <t>テイキョウ</t>
    </rPh>
    <rPh sb="41" eb="42">
      <t>トウ</t>
    </rPh>
    <rPh sb="46" eb="49">
      <t>リヨウシャ</t>
    </rPh>
    <rPh sb="50" eb="52">
      <t>タヨウ</t>
    </rPh>
    <rPh sb="53" eb="55">
      <t>カツドウ</t>
    </rPh>
    <rPh sb="56" eb="58">
      <t>カクホ</t>
    </rPh>
    <rPh sb="59" eb="60">
      <t>ツト</t>
    </rPh>
    <phoneticPr fontId="3"/>
  </si>
  <si>
    <t>介護支援専門員は(1)に規定する利用者の状況及び希望を踏まえて、目標を達成するための具体的なサービスの内容、サービスの提供を行う期間等を記載した介護予防小規模多機能居宅介護計画を作成していますか。</t>
    <rPh sb="0" eb="2">
      <t>カイゴ</t>
    </rPh>
    <rPh sb="2" eb="4">
      <t>シエン</t>
    </rPh>
    <rPh sb="4" eb="7">
      <t>センモンイン</t>
    </rPh>
    <rPh sb="76" eb="79">
      <t>ショウキボ</t>
    </rPh>
    <rPh sb="79" eb="82">
      <t>タキノウ</t>
    </rPh>
    <rPh sb="82" eb="84">
      <t>キョタク</t>
    </rPh>
    <phoneticPr fontId="3"/>
  </si>
  <si>
    <t>密着予防基準第66条</t>
    <phoneticPr fontId="3"/>
  </si>
  <si>
    <t>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ますか。</t>
    <rPh sb="4" eb="7">
      <t>ショウキボ</t>
    </rPh>
    <rPh sb="7" eb="11">
      <t>タキノウガタ</t>
    </rPh>
    <rPh sb="11" eb="13">
      <t>キョタク</t>
    </rPh>
    <rPh sb="99" eb="100">
      <t>オコナ</t>
    </rPh>
    <phoneticPr fontId="3"/>
  </si>
  <si>
    <t xml:space="preserve">
指定小規模多機能型居宅介護の具体的取扱方針（予防のみ）</t>
    <rPh sb="3" eb="6">
      <t>ショウキボ</t>
    </rPh>
    <rPh sb="6" eb="9">
      <t>タキノウ</t>
    </rPh>
    <rPh sb="9" eb="10">
      <t>ガタ</t>
    </rPh>
    <rPh sb="10" eb="12">
      <t>キョタク</t>
    </rPh>
    <phoneticPr fontId="3"/>
  </si>
  <si>
    <t>利用者とのコミュニケーションを十分に図ることその他の様々な方法により、利用者が主体的に事業に参加するよう適切な働きかけに努めていますか。</t>
    <phoneticPr fontId="3"/>
  </si>
  <si>
    <t>利用者が有する能力を最大限活用することができるような方法によるサービスの提供に努めることとし、利用者が有する能力を阻害する等の不適切なサービスの提供を行わないように配慮していますか。</t>
    <phoneticPr fontId="3"/>
  </si>
  <si>
    <t>利用者ができる限り要介護状態とならないで自立した日常生活を営むことができるよう支援することをことを目的とするものであることを常に意識してサービスの提供に当たっていますか。</t>
    <phoneticPr fontId="3"/>
  </si>
  <si>
    <t>密着予防基準第65条</t>
    <phoneticPr fontId="3"/>
  </si>
  <si>
    <t>利用者の介護予防に資するよう、その目標を設定し、計画的に行われていますか。</t>
    <phoneticPr fontId="3"/>
  </si>
  <si>
    <t xml:space="preserve">
指定小規模多機能型居宅介護の基本取扱方針（予防のみ）</t>
    <rPh sb="3" eb="6">
      <t>ショウキボ</t>
    </rPh>
    <rPh sb="6" eb="9">
      <t>タキノウ</t>
    </rPh>
    <rPh sb="9" eb="10">
      <t>ガタ</t>
    </rPh>
    <rPh sb="10" eb="12">
      <t>キョタク</t>
    </rPh>
    <phoneticPr fontId="3"/>
  </si>
  <si>
    <t xml:space="preserve">登録者が通いサービスを利用していない日は、可能な限り、訪問サービスの提供、電話連絡による見守り等を行う等、登録者の居宅における生活を支えるために適切なサービスを提供していますか。
※小規模多機能型居宅介護の訪問サービスは、身体介護に限られないため、利用者宅を適宜訪問し、見守りの意味で声かけを等を行った場合でも訪問サービスの回数に含めて差し支えありません。
</t>
    <rPh sb="0" eb="3">
      <t>トウロクシャ</t>
    </rPh>
    <rPh sb="4" eb="5">
      <t>カヨ</t>
    </rPh>
    <rPh sb="11" eb="13">
      <t>リヨウ</t>
    </rPh>
    <rPh sb="18" eb="19">
      <t>ヒ</t>
    </rPh>
    <rPh sb="21" eb="23">
      <t>カノウ</t>
    </rPh>
    <rPh sb="24" eb="25">
      <t>カギ</t>
    </rPh>
    <rPh sb="27" eb="29">
      <t>ホウモン</t>
    </rPh>
    <rPh sb="34" eb="36">
      <t>テイキョウ</t>
    </rPh>
    <rPh sb="37" eb="39">
      <t>デンワ</t>
    </rPh>
    <rPh sb="39" eb="41">
      <t>レンラク</t>
    </rPh>
    <rPh sb="44" eb="46">
      <t>ミマモ</t>
    </rPh>
    <rPh sb="47" eb="48">
      <t>トウ</t>
    </rPh>
    <rPh sb="49" eb="50">
      <t>オコナ</t>
    </rPh>
    <rPh sb="51" eb="52">
      <t>トウ</t>
    </rPh>
    <rPh sb="53" eb="56">
      <t>トウロクシャ</t>
    </rPh>
    <rPh sb="57" eb="59">
      <t>キョタク</t>
    </rPh>
    <rPh sb="63" eb="65">
      <t>セイカツ</t>
    </rPh>
    <rPh sb="66" eb="67">
      <t>ササ</t>
    </rPh>
    <rPh sb="72" eb="74">
      <t>テキセツ</t>
    </rPh>
    <rPh sb="80" eb="82">
      <t>テイキョウ</t>
    </rPh>
    <phoneticPr fontId="3"/>
  </si>
  <si>
    <t>通いサービスの利用者が登録定員に比べて著しく少ない状態が続いていませんか。</t>
    <rPh sb="0" eb="1">
      <t>カヨ</t>
    </rPh>
    <rPh sb="7" eb="10">
      <t>リヨウシャ</t>
    </rPh>
    <rPh sb="11" eb="13">
      <t>トウロク</t>
    </rPh>
    <rPh sb="13" eb="15">
      <t>テイイン</t>
    </rPh>
    <rPh sb="16" eb="17">
      <t>クラ</t>
    </rPh>
    <rPh sb="19" eb="20">
      <t>イチジル</t>
    </rPh>
    <rPh sb="22" eb="23">
      <t>スク</t>
    </rPh>
    <rPh sb="25" eb="27">
      <t>ジョウタイ</t>
    </rPh>
    <rPh sb="28" eb="29">
      <t>ツヅ</t>
    </rPh>
    <phoneticPr fontId="3"/>
  </si>
  <si>
    <t>やむを得ず身体拘束等を行う場合には、その態様及び時間、その際の利用者の心身の状況並びに緊急やむを得なかった理由を記録していますか。</t>
    <phoneticPr fontId="3"/>
  </si>
  <si>
    <t>サービスの提供に当たっては、当該利用者又は他の利用者等の生命又は身体を保護するため緊急やむを得ない場合を除き、身体的拘束その他利用者の行動を制限する行為（以下、「身体拘束等」という）を行っていませんか。
※介護保険指定基準上、利用者の身体拘束が認められるのは『切迫性』『非代替性』『一時性』の三つの要件を満たし、かつ、それらの要件の確認等の手続きが極めて慎重に実施されているケースに限られます。</t>
    <rPh sb="77" eb="79">
      <t>イカ</t>
    </rPh>
    <phoneticPr fontId="3"/>
  </si>
  <si>
    <t>介護従業者は、サービスの提供に当たっては、懇切丁寧に行うことを旨とし、利用者又はその家族に対し、サービスの提供方法等について、理解しやすいように説明を行っていますか。</t>
    <rPh sb="2" eb="4">
      <t>ジュウギョウ</t>
    </rPh>
    <rPh sb="26" eb="27">
      <t>オコナ</t>
    </rPh>
    <phoneticPr fontId="3"/>
  </si>
  <si>
    <t>サービスの提供に当たっては、小規模多機能型居宅介護計画に基づき、漫然かつ画一的にならないように、利用者の機能訓練および日常生活を営むことができるよう必要な援助を行っていますか。</t>
    <rPh sb="5" eb="7">
      <t>テイキョウ</t>
    </rPh>
    <rPh sb="8" eb="9">
      <t>ア</t>
    </rPh>
    <rPh sb="14" eb="17">
      <t>ショウキボ</t>
    </rPh>
    <rPh sb="17" eb="21">
      <t>タキノウガタ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9" eb="61">
      <t>ニチジョウ</t>
    </rPh>
    <rPh sb="61" eb="63">
      <t>セイカツ</t>
    </rPh>
    <rPh sb="64" eb="65">
      <t>イトナ</t>
    </rPh>
    <rPh sb="74" eb="76">
      <t>ヒツヨウ</t>
    </rPh>
    <rPh sb="77" eb="79">
      <t>エンジョ</t>
    </rPh>
    <rPh sb="80" eb="81">
      <t>オコナ</t>
    </rPh>
    <phoneticPr fontId="3"/>
  </si>
  <si>
    <t>密着条例第92条</t>
    <rPh sb="2" eb="4">
      <t>ジョウレイ</t>
    </rPh>
    <phoneticPr fontId="3"/>
  </si>
  <si>
    <t>利用者が住み慣れた地域での生活を継続することができるよう、地域住民との交流や地域活動への参加を図りつつ、利用者の心身の状況、希望及び環境を踏まえて、通いサービス、訪問サービス及び宿泊サービスを柔軟に組み合わせることにより、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4">
      <t>キボウ</t>
    </rPh>
    <rPh sb="64" eb="65">
      <t>オヨ</t>
    </rPh>
    <rPh sb="66" eb="68">
      <t>カンキョウ</t>
    </rPh>
    <rPh sb="69" eb="70">
      <t>フ</t>
    </rPh>
    <rPh sb="74" eb="75">
      <t>カヨ</t>
    </rPh>
    <rPh sb="81" eb="83">
      <t>ホウモン</t>
    </rPh>
    <rPh sb="87" eb="88">
      <t>オヨ</t>
    </rPh>
    <rPh sb="89" eb="91">
      <t>シュクハク</t>
    </rPh>
    <rPh sb="96" eb="98">
      <t>ジュウナン</t>
    </rPh>
    <rPh sb="99" eb="100">
      <t>ク</t>
    </rPh>
    <rPh sb="101" eb="102">
      <t>ア</t>
    </rPh>
    <rPh sb="111" eb="113">
      <t>ダトウ</t>
    </rPh>
    <rPh sb="113" eb="115">
      <t>テキセツ</t>
    </rPh>
    <rPh sb="116" eb="117">
      <t>オコナ</t>
    </rPh>
    <phoneticPr fontId="3"/>
  </si>
  <si>
    <t>小規模多機能型居宅介護の具体的取扱方針</t>
    <rPh sb="0" eb="3">
      <t>ショウキボ</t>
    </rPh>
    <rPh sb="3" eb="6">
      <t>タキノウ</t>
    </rPh>
    <rPh sb="6" eb="7">
      <t>ガタ</t>
    </rPh>
    <rPh sb="7" eb="9">
      <t>キョタク</t>
    </rPh>
    <rPh sb="9" eb="11">
      <t>カイゴ</t>
    </rPh>
    <rPh sb="12" eb="15">
      <t>グタイテキ</t>
    </rPh>
    <rPh sb="15" eb="17">
      <t>トリアツカイ</t>
    </rPh>
    <phoneticPr fontId="3"/>
  </si>
  <si>
    <t>自己評価の結果については、運営推進会議に報告した上で、利用者並びに利用者の家族へ提供するほか、法人のホームページや事業所の見やすい場所へ掲示する等していますか。</t>
    <phoneticPr fontId="3"/>
  </si>
  <si>
    <t>自己評価を少なくとも年1回は行っていますか。</t>
    <phoneticPr fontId="3"/>
  </si>
  <si>
    <t>密着条例第91条</t>
    <rPh sb="2" eb="4">
      <t>ジョウレイ</t>
    </rPh>
    <phoneticPr fontId="3"/>
  </si>
  <si>
    <t>利用者の要介護状態の軽減又は悪化の防止に質するよう、その目標を設定し、計画的に行われていますか。</t>
    <rPh sb="0" eb="3">
      <t>リヨウシャ</t>
    </rPh>
    <rPh sb="4" eb="5">
      <t>ヨウ</t>
    </rPh>
    <rPh sb="5" eb="7">
      <t>カイゴ</t>
    </rPh>
    <rPh sb="7" eb="9">
      <t>ジョウタイ</t>
    </rPh>
    <rPh sb="10" eb="12">
      <t>ケイゲン</t>
    </rPh>
    <rPh sb="12" eb="13">
      <t>マタ</t>
    </rPh>
    <rPh sb="14" eb="16">
      <t>アッカ</t>
    </rPh>
    <rPh sb="17" eb="19">
      <t>ボウシ</t>
    </rPh>
    <rPh sb="20" eb="21">
      <t>シツ</t>
    </rPh>
    <rPh sb="28" eb="30">
      <t>モクヒョウ</t>
    </rPh>
    <rPh sb="31" eb="33">
      <t>セッテイ</t>
    </rPh>
    <rPh sb="35" eb="38">
      <t>ケイカクテキ</t>
    </rPh>
    <rPh sb="39" eb="40">
      <t>オコナ</t>
    </rPh>
    <phoneticPr fontId="3"/>
  </si>
  <si>
    <t>小規模多機能型居宅介護の基本取扱方針</t>
    <rPh sb="0" eb="3">
      <t>ショウキボ</t>
    </rPh>
    <rPh sb="3" eb="6">
      <t>タキノウ</t>
    </rPh>
    <rPh sb="6" eb="7">
      <t>ガタ</t>
    </rPh>
    <rPh sb="7" eb="9">
      <t>キョタク</t>
    </rPh>
    <rPh sb="9" eb="11">
      <t>カイゴ</t>
    </rPh>
    <rPh sb="12" eb="14">
      <t>キホン</t>
    </rPh>
    <phoneticPr fontId="3"/>
  </si>
  <si>
    <t>利用料の支払を受けた場合は、必要な事項を記載したサービス提供証明書を利用者に対して交付していますか。</t>
    <rPh sb="38" eb="39">
      <t>タイ</t>
    </rPh>
    <phoneticPr fontId="3"/>
  </si>
  <si>
    <t>保険給付のための証明書の交付</t>
    <rPh sb="0" eb="2">
      <t>ホケン</t>
    </rPh>
    <rPh sb="2" eb="4">
      <t>キュウフ</t>
    </rPh>
    <rPh sb="8" eb="11">
      <t>ショウメイショ</t>
    </rPh>
    <rPh sb="12" eb="14">
      <t>コウフ</t>
    </rPh>
    <phoneticPr fontId="3"/>
  </si>
  <si>
    <t>上記の費用の額に係るサービスの提供にあっては、あらかじめ、利用者又はその家族に対し、その内容及び費用について説明を行い、利用者の同意を得ていますか。</t>
    <rPh sb="0" eb="2">
      <t>ジョウキ</t>
    </rPh>
    <rPh sb="3" eb="5">
      <t>ヒヨウ</t>
    </rPh>
    <rPh sb="6" eb="7">
      <t>ガク</t>
    </rPh>
    <rPh sb="8" eb="9">
      <t>カカ</t>
    </rPh>
    <rPh sb="15" eb="17">
      <t>テイキョウ</t>
    </rPh>
    <phoneticPr fontId="3"/>
  </si>
  <si>
    <t>通常の実施地域以外に居住する利用者の送迎費及び訪問サービスを提供する場合の交通費、食材料費、宿泊に要する費用、おむつ代、その他日常生活費に要する費用の取扱いは適切に行われていますか。
領収書を発行し、控えを保管していますか。
領収書には、費用の額を区分して記載していますか。</t>
    <rPh sb="0" eb="2">
      <t>ツウジョウ</t>
    </rPh>
    <rPh sb="3" eb="5">
      <t>ジッシ</t>
    </rPh>
    <rPh sb="5" eb="7">
      <t>チイキ</t>
    </rPh>
    <rPh sb="7" eb="9">
      <t>イガイ</t>
    </rPh>
    <rPh sb="10" eb="12">
      <t>キョジュウ</t>
    </rPh>
    <rPh sb="14" eb="17">
      <t>リヨウシャ</t>
    </rPh>
    <rPh sb="18" eb="20">
      <t>ソウゲイ</t>
    </rPh>
    <rPh sb="20" eb="21">
      <t>ヒ</t>
    </rPh>
    <rPh sb="21" eb="22">
      <t>オヨ</t>
    </rPh>
    <rPh sb="23" eb="25">
      <t>ホウモン</t>
    </rPh>
    <rPh sb="30" eb="32">
      <t>テイキョウ</t>
    </rPh>
    <rPh sb="34" eb="36">
      <t>バアイ</t>
    </rPh>
    <rPh sb="37" eb="40">
      <t>コウツウヒ</t>
    </rPh>
    <rPh sb="46" eb="48">
      <t>シュクハク</t>
    </rPh>
    <rPh sb="49" eb="50">
      <t>ヨウ</t>
    </rPh>
    <rPh sb="52" eb="54">
      <t>ヒヨウ</t>
    </rPh>
    <rPh sb="92" eb="95">
      <t>リョウシュウショ</t>
    </rPh>
    <rPh sb="96" eb="98">
      <t>ハッコウ</t>
    </rPh>
    <rPh sb="100" eb="101">
      <t>ヒカ</t>
    </rPh>
    <rPh sb="103" eb="105">
      <t>ホカン</t>
    </rPh>
    <rPh sb="113" eb="116">
      <t>リョウシュウショ</t>
    </rPh>
    <rPh sb="119" eb="121">
      <t>ヒヨウ</t>
    </rPh>
    <rPh sb="122" eb="123">
      <t>ガク</t>
    </rPh>
    <rPh sb="124" eb="126">
      <t>クブン</t>
    </rPh>
    <rPh sb="128" eb="130">
      <t>キサイ</t>
    </rPh>
    <phoneticPr fontId="3"/>
  </si>
  <si>
    <t>密着条例第90条
密着予防基準第52条</t>
    <rPh sb="2" eb="4">
      <t>ジョウレイ</t>
    </rPh>
    <phoneticPr fontId="3"/>
  </si>
  <si>
    <t>利用料等の受領</t>
    <rPh sb="0" eb="3">
      <t>リヨウリョウ</t>
    </rPh>
    <rPh sb="3" eb="4">
      <t>トウ</t>
    </rPh>
    <rPh sb="5" eb="7">
      <t>ジュリョウ</t>
    </rPh>
    <phoneticPr fontId="3"/>
  </si>
  <si>
    <t>提供した具体的なサービスの内容等を記録していますか。</t>
    <phoneticPr fontId="3"/>
  </si>
  <si>
    <t>サービスを提供した際には、提供日、内容等について、居宅サービス計画の書面又はサービス利用票等に記載していますか。</t>
    <rPh sb="5" eb="7">
      <t>テイキョウ</t>
    </rPh>
    <rPh sb="9" eb="10">
      <t>サイ</t>
    </rPh>
    <rPh sb="13" eb="15">
      <t>テイキョウ</t>
    </rPh>
    <rPh sb="15" eb="16">
      <t>ビ</t>
    </rPh>
    <rPh sb="17" eb="19">
      <t>ナイヨウ</t>
    </rPh>
    <rPh sb="19" eb="20">
      <t>トウ</t>
    </rPh>
    <rPh sb="25" eb="27">
      <t>キョタク</t>
    </rPh>
    <rPh sb="31" eb="33">
      <t>ケイカク</t>
    </rPh>
    <rPh sb="34" eb="36">
      <t>ショメン</t>
    </rPh>
    <rPh sb="36" eb="37">
      <t>マタ</t>
    </rPh>
    <rPh sb="42" eb="44">
      <t>リヨウ</t>
    </rPh>
    <rPh sb="44" eb="45">
      <t>ヒョウ</t>
    </rPh>
    <rPh sb="45" eb="46">
      <t>トウ</t>
    </rPh>
    <rPh sb="47" eb="49">
      <t>キサイ</t>
    </rPh>
    <phoneticPr fontId="3"/>
  </si>
  <si>
    <t>サービス提供の記録</t>
    <rPh sb="4" eb="6">
      <t>テイキョウ</t>
    </rPh>
    <rPh sb="7" eb="9">
      <t>キロク</t>
    </rPh>
    <phoneticPr fontId="3"/>
  </si>
  <si>
    <t>密着条例第89条
密着予防基準第51条</t>
    <rPh sb="2" eb="4">
      <t>ジョウレイ</t>
    </rPh>
    <phoneticPr fontId="3"/>
  </si>
  <si>
    <t>利用者が安心して訪問サービスの提供を受けられるよう、職員が身分を明らかにする証明書や名札等を携行し、家族から求められたときは提示していますか。</t>
    <rPh sb="0" eb="3">
      <t>リヨウシャ</t>
    </rPh>
    <rPh sb="4" eb="6">
      <t>アンシン</t>
    </rPh>
    <rPh sb="8" eb="10">
      <t>ホウモン</t>
    </rPh>
    <rPh sb="15" eb="17">
      <t>テイキョウ</t>
    </rPh>
    <rPh sb="18" eb="19">
      <t>ウ</t>
    </rPh>
    <rPh sb="26" eb="28">
      <t>ショクイン</t>
    </rPh>
    <rPh sb="29" eb="31">
      <t>ミブン</t>
    </rPh>
    <rPh sb="32" eb="33">
      <t>アキ</t>
    </rPh>
    <rPh sb="38" eb="41">
      <t>ショウメイショ</t>
    </rPh>
    <rPh sb="42" eb="44">
      <t>ナフダ</t>
    </rPh>
    <rPh sb="44" eb="45">
      <t>トウ</t>
    </rPh>
    <rPh sb="46" eb="48">
      <t>ケイコウ</t>
    </rPh>
    <rPh sb="50" eb="52">
      <t>カゾク</t>
    </rPh>
    <rPh sb="54" eb="55">
      <t>モト</t>
    </rPh>
    <rPh sb="62" eb="64">
      <t>テイジ</t>
    </rPh>
    <phoneticPr fontId="3"/>
  </si>
  <si>
    <t>身分を証する書類の携行</t>
    <rPh sb="0" eb="2">
      <t>ミブン</t>
    </rPh>
    <rPh sb="3" eb="4">
      <t>ショウ</t>
    </rPh>
    <rPh sb="6" eb="8">
      <t>ショルイ</t>
    </rPh>
    <rPh sb="9" eb="11">
      <t>ケイコウ</t>
    </rPh>
    <phoneticPr fontId="3"/>
  </si>
  <si>
    <t>サービス提供の終了の際には、利用者又は家族に対して適切な指導を行うとともに、利用者に係る居宅介護支援事業者等に対し、密接な連携に努めていますか。</t>
    <rPh sb="4" eb="6">
      <t>テイキョウ</t>
    </rPh>
    <rPh sb="7" eb="9">
      <t>シュウリョウ</t>
    </rPh>
    <rPh sb="17" eb="18">
      <t>マタ</t>
    </rPh>
    <rPh sb="22" eb="23">
      <t>タイ</t>
    </rPh>
    <rPh sb="25" eb="27">
      <t>テキセツ</t>
    </rPh>
    <rPh sb="28" eb="30">
      <t>シドウ</t>
    </rPh>
    <rPh sb="31" eb="32">
      <t>オコナ</t>
    </rPh>
    <rPh sb="38" eb="41">
      <t>リヨウシャ</t>
    </rPh>
    <rPh sb="42" eb="43">
      <t>カカ</t>
    </rPh>
    <rPh sb="44" eb="46">
      <t>キョタク</t>
    </rPh>
    <rPh sb="46" eb="48">
      <t>カイゴ</t>
    </rPh>
    <rPh sb="48" eb="50">
      <t>シエン</t>
    </rPh>
    <rPh sb="50" eb="53">
      <t>ジギョウシャ</t>
    </rPh>
    <rPh sb="53" eb="54">
      <t>トウ</t>
    </rPh>
    <rPh sb="55" eb="56">
      <t>タイ</t>
    </rPh>
    <rPh sb="58" eb="60">
      <t>ミッセツ</t>
    </rPh>
    <rPh sb="61" eb="63">
      <t>レンケイ</t>
    </rPh>
    <rPh sb="64" eb="65">
      <t>ツト</t>
    </rPh>
    <phoneticPr fontId="3"/>
  </si>
  <si>
    <t>利用者の健康管理を適切に行うため、主治の医師との密接な連携に努めていますか。</t>
    <rPh sb="0" eb="3">
      <t>リヨウシャ</t>
    </rPh>
    <rPh sb="4" eb="6">
      <t>ケンコウ</t>
    </rPh>
    <rPh sb="6" eb="8">
      <t>カンリ</t>
    </rPh>
    <rPh sb="9" eb="11">
      <t>テキセツ</t>
    </rPh>
    <rPh sb="12" eb="13">
      <t>オコナ</t>
    </rPh>
    <rPh sb="17" eb="19">
      <t>シュジ</t>
    </rPh>
    <rPh sb="20" eb="22">
      <t>イシ</t>
    </rPh>
    <rPh sb="24" eb="26">
      <t>ミッセツ</t>
    </rPh>
    <rPh sb="27" eb="29">
      <t>レンケイ</t>
    </rPh>
    <rPh sb="30" eb="31">
      <t>ツト</t>
    </rPh>
    <phoneticPr fontId="3"/>
  </si>
  <si>
    <t>密着条例第88条
密着予防基準第50条</t>
    <rPh sb="2" eb="4">
      <t>ジョウレイ</t>
    </rPh>
    <rPh sb="18" eb="19">
      <t>ジョウ</t>
    </rPh>
    <phoneticPr fontId="3"/>
  </si>
  <si>
    <t>居宅サービス事業者、介護予防サービス事業者その他保健医療又は福祉サービス提供者と密接な連携に努めていますか。</t>
    <rPh sb="0" eb="2">
      <t>キョタク</t>
    </rPh>
    <rPh sb="6" eb="8">
      <t>ジギョウ</t>
    </rPh>
    <rPh sb="8" eb="9">
      <t>シャ</t>
    </rPh>
    <rPh sb="10" eb="12">
      <t>カイゴ</t>
    </rPh>
    <rPh sb="12" eb="14">
      <t>ヨボウ</t>
    </rPh>
    <rPh sb="18" eb="21">
      <t>ジギョウシャ</t>
    </rPh>
    <rPh sb="23" eb="24">
      <t>タ</t>
    </rPh>
    <rPh sb="24" eb="26">
      <t>ホケン</t>
    </rPh>
    <rPh sb="26" eb="28">
      <t>イリョウ</t>
    </rPh>
    <rPh sb="28" eb="29">
      <t>マタ</t>
    </rPh>
    <rPh sb="30" eb="32">
      <t>フクシ</t>
    </rPh>
    <rPh sb="36" eb="39">
      <t>テイキョウシャ</t>
    </rPh>
    <rPh sb="40" eb="42">
      <t>ミッセツ</t>
    </rPh>
    <rPh sb="43" eb="45">
      <t>レンケイ</t>
    </rPh>
    <rPh sb="46" eb="47">
      <t>ツト</t>
    </rPh>
    <phoneticPr fontId="3"/>
  </si>
  <si>
    <t>居宅サービス事業者等との連携</t>
    <rPh sb="0" eb="2">
      <t>キョタク</t>
    </rPh>
    <rPh sb="6" eb="8">
      <t>ジギョウ</t>
    </rPh>
    <rPh sb="8" eb="9">
      <t>シャ</t>
    </rPh>
    <rPh sb="9" eb="10">
      <t>トウ</t>
    </rPh>
    <rPh sb="12" eb="14">
      <t>レンケイ</t>
    </rPh>
    <phoneticPr fontId="3"/>
  </si>
  <si>
    <t>密着条例第87条
密着予防基準第49条</t>
    <rPh sb="2" eb="4">
      <t>ジョウレイ</t>
    </rPh>
    <phoneticPr fontId="3"/>
  </si>
  <si>
    <t>心身の状況等の把握</t>
    <rPh sb="0" eb="2">
      <t>シンシン</t>
    </rPh>
    <rPh sb="3" eb="6">
      <t>ジョウキョウトウ</t>
    </rPh>
    <rPh sb="7" eb="9">
      <t>ハアク</t>
    </rPh>
    <phoneticPr fontId="3"/>
  </si>
  <si>
    <t>要介護認定等の更新の申請が、遅くとも当該利用者が受けている要介護認定等の有効期間が終了する30日前にはなされるよう必要な援助を行っていますか。</t>
    <phoneticPr fontId="3"/>
  </si>
  <si>
    <t>要介護認定の申請に係る援助</t>
    <phoneticPr fontId="3"/>
  </si>
  <si>
    <t>サービスの提供を求められた場合は、その者の提示する被保険者証によって、被保険者資格、要介護認定等の有無及び要介護認定等の有効期間を確かめていますか。</t>
    <phoneticPr fontId="3"/>
  </si>
  <si>
    <t>受給資格等の確認</t>
    <rPh sb="0" eb="2">
      <t>ジュキュウ</t>
    </rPh>
    <rPh sb="2" eb="4">
      <t>シカク</t>
    </rPh>
    <rPh sb="4" eb="5">
      <t>トウ</t>
    </rPh>
    <rPh sb="6" eb="8">
      <t>カクニン</t>
    </rPh>
    <phoneticPr fontId="3"/>
  </si>
  <si>
    <t>サービス提供が困難である場合は、適当な他の小規模多機能型居宅介護事業者等の紹介その他の必要な措置を速やかに請じていますか。</t>
    <rPh sb="16" eb="18">
      <t>テキトウ</t>
    </rPh>
    <rPh sb="21" eb="24">
      <t>ショウキボ</t>
    </rPh>
    <rPh sb="24" eb="28">
      <t>タキノウガタ</t>
    </rPh>
    <rPh sb="28" eb="30">
      <t>キョタク</t>
    </rPh>
    <rPh sb="30" eb="32">
      <t>カイゴ</t>
    </rPh>
    <rPh sb="32" eb="35">
      <t>ジギョウシャ</t>
    </rPh>
    <rPh sb="37" eb="39">
      <t>ショウカイ</t>
    </rPh>
    <rPh sb="41" eb="42">
      <t>タ</t>
    </rPh>
    <rPh sb="43" eb="45">
      <t>ヒツヨウ</t>
    </rPh>
    <phoneticPr fontId="3"/>
  </si>
  <si>
    <t>サービス提供困難時の対応</t>
    <rPh sb="4" eb="6">
      <t>テイキョウ</t>
    </rPh>
    <rPh sb="6" eb="8">
      <t>コンナン</t>
    </rPh>
    <rPh sb="8" eb="9">
      <t>ジ</t>
    </rPh>
    <rPh sb="10" eb="12">
      <t>タイオウ</t>
    </rPh>
    <phoneticPr fontId="3"/>
  </si>
  <si>
    <t>利用申込に対して正当な理由（定員オーバー、通常の事業の実施地域外であり、適切な介護が困難）なくサービスの提供を拒んでいませんか。</t>
    <rPh sb="0" eb="2">
      <t>リヨウ</t>
    </rPh>
    <rPh sb="2" eb="4">
      <t>モウシコミ</t>
    </rPh>
    <rPh sb="5" eb="6">
      <t>タイ</t>
    </rPh>
    <rPh sb="8" eb="10">
      <t>セイトウ</t>
    </rPh>
    <rPh sb="11" eb="13">
      <t>リユウ</t>
    </rPh>
    <rPh sb="14" eb="16">
      <t>テイイン</t>
    </rPh>
    <rPh sb="21" eb="23">
      <t>ツウジョウ</t>
    </rPh>
    <rPh sb="24" eb="26">
      <t>ジギョウ</t>
    </rPh>
    <rPh sb="27" eb="29">
      <t>ジッシ</t>
    </rPh>
    <rPh sb="29" eb="31">
      <t>チイキ</t>
    </rPh>
    <rPh sb="31" eb="32">
      <t>ガイ</t>
    </rPh>
    <rPh sb="36" eb="38">
      <t>テキセツ</t>
    </rPh>
    <rPh sb="39" eb="41">
      <t>カイゴ</t>
    </rPh>
    <rPh sb="42" eb="44">
      <t>コンナン</t>
    </rPh>
    <rPh sb="52" eb="54">
      <t>テイキョウ</t>
    </rPh>
    <rPh sb="55" eb="56">
      <t>コバ</t>
    </rPh>
    <phoneticPr fontId="3"/>
  </si>
  <si>
    <t>提供拒否の禁止</t>
    <rPh sb="0" eb="2">
      <t>テイキョウ</t>
    </rPh>
    <rPh sb="2" eb="4">
      <t>キョヒ</t>
    </rPh>
    <rPh sb="5" eb="7">
      <t>キンシ</t>
    </rPh>
    <phoneticPr fontId="3"/>
  </si>
  <si>
    <t>サービスの提供の開始に際し、あらかじめ、利用申込者またはその家族に対し、運営規定の概要、介護従事者の勤務の体制その他の利用申込者のサービスの選択に資すると認められる重要事項を記した文書を交付して説明を行い、当該提供の開始について利用申込者の同意を得ていますか。</t>
    <phoneticPr fontId="3"/>
  </si>
  <si>
    <t>内容及び手続きの説明・同意</t>
    <rPh sb="0" eb="2">
      <t>ナイヨウ</t>
    </rPh>
    <rPh sb="2" eb="3">
      <t>オヨ</t>
    </rPh>
    <rPh sb="4" eb="6">
      <t>テツヅ</t>
    </rPh>
    <rPh sb="8" eb="10">
      <t>セツメイ</t>
    </rPh>
    <rPh sb="11" eb="13">
      <t>ドウイ</t>
    </rPh>
    <phoneticPr fontId="3"/>
  </si>
  <si>
    <t>Ⅲ　運営基準</t>
    <rPh sb="2" eb="4">
      <t>ウンエイ</t>
    </rPh>
    <rPh sb="4" eb="6">
      <t>キジュン</t>
    </rPh>
    <phoneticPr fontId="3"/>
  </si>
  <si>
    <t>一つの宿泊室の定員（原則１名）及び床面積（7.43㎡以上）は適切ですか。</t>
    <rPh sb="3" eb="6">
      <t>シュクハクシツ</t>
    </rPh>
    <rPh sb="10" eb="12">
      <t>ゲンソク</t>
    </rPh>
    <rPh sb="13" eb="14">
      <t>メイ</t>
    </rPh>
    <rPh sb="26" eb="28">
      <t>イジョウ</t>
    </rPh>
    <phoneticPr fontId="3"/>
  </si>
  <si>
    <t>居間・食堂の面積は、十分な広さが確保できていますか。</t>
    <rPh sb="0" eb="2">
      <t>イマ</t>
    </rPh>
    <rPh sb="3" eb="5">
      <t>ショクドウ</t>
    </rPh>
    <rPh sb="6" eb="8">
      <t>メンセキ</t>
    </rPh>
    <rPh sb="10" eb="12">
      <t>ジュウブン</t>
    </rPh>
    <rPh sb="13" eb="14">
      <t>ヒロ</t>
    </rPh>
    <rPh sb="16" eb="18">
      <t>カクホ</t>
    </rPh>
    <phoneticPr fontId="3"/>
  </si>
  <si>
    <t>消火設備及びその他の非常災害に際して必要な設備・備品を整備し、点検はできていますか。</t>
    <rPh sb="1" eb="2">
      <t>カ</t>
    </rPh>
    <rPh sb="8" eb="9">
      <t>タ</t>
    </rPh>
    <rPh sb="10" eb="12">
      <t>ヒジョウ</t>
    </rPh>
    <rPh sb="12" eb="14">
      <t>サイガイ</t>
    </rPh>
    <rPh sb="15" eb="16">
      <t>サイ</t>
    </rPh>
    <rPh sb="21" eb="23">
      <t>セツビ</t>
    </rPh>
    <phoneticPr fontId="3"/>
  </si>
  <si>
    <t>密着条例第86条
密着予防基準第48条</t>
    <rPh sb="2" eb="4">
      <t>ジョウレイ</t>
    </rPh>
    <rPh sb="15" eb="16">
      <t>ダイ</t>
    </rPh>
    <rPh sb="18" eb="19">
      <t>ジョウ</t>
    </rPh>
    <phoneticPr fontId="3"/>
  </si>
  <si>
    <t>居間、食堂、台所、宿泊室、浴室等必要な設備・備品を備えていますか。</t>
    <rPh sb="0" eb="2">
      <t>イマ</t>
    </rPh>
    <rPh sb="3" eb="5">
      <t>ショクドウ</t>
    </rPh>
    <rPh sb="6" eb="8">
      <t>ダイドコロ</t>
    </rPh>
    <rPh sb="9" eb="12">
      <t>シュクハクシツ</t>
    </rPh>
    <rPh sb="13" eb="15">
      <t>ヨクシツ</t>
    </rPh>
    <rPh sb="15" eb="16">
      <t>トウ</t>
    </rPh>
    <rPh sb="16" eb="18">
      <t>ヒツヨウ</t>
    </rPh>
    <rPh sb="19" eb="21">
      <t>セツビ</t>
    </rPh>
    <rPh sb="22" eb="24">
      <t>ビヒン</t>
    </rPh>
    <rPh sb="25" eb="26">
      <t>ソナ</t>
    </rPh>
    <phoneticPr fontId="3"/>
  </si>
  <si>
    <t xml:space="preserve">
設備及び備品等</t>
    <rPh sb="3" eb="4">
      <t>オヨ</t>
    </rPh>
    <rPh sb="5" eb="7">
      <t>ビヒン</t>
    </rPh>
    <rPh sb="7" eb="8">
      <t>トウ</t>
    </rPh>
    <phoneticPr fontId="3"/>
  </si>
  <si>
    <t>利用定員は、通いサービスでは下記に定める範囲までとなっていますか。
　登録定員25人まで　　→　登録定員の2分の1から15人
　登録定員26人又は27人→　　　　　〃　　　　　16人
　登録定員28人　　　　→　　　　　〃　　　　　17人
　登録定員29人　　　　→　　　　　〃　　　　　18人
宿泊サービスでは通いサービスの利用定員の3分の1から9人までの範囲内となっていますか。</t>
    <rPh sb="0" eb="2">
      <t>リヨウ</t>
    </rPh>
    <rPh sb="2" eb="4">
      <t>テイイン</t>
    </rPh>
    <rPh sb="6" eb="7">
      <t>カヨ</t>
    </rPh>
    <rPh sb="14" eb="16">
      <t>カキ</t>
    </rPh>
    <rPh sb="17" eb="18">
      <t>サダ</t>
    </rPh>
    <rPh sb="20" eb="22">
      <t>ハンイ</t>
    </rPh>
    <rPh sb="35" eb="37">
      <t>トウロク</t>
    </rPh>
    <rPh sb="37" eb="39">
      <t>テイイン</t>
    </rPh>
    <rPh sb="41" eb="42">
      <t>ニン</t>
    </rPh>
    <rPh sb="48" eb="50">
      <t>トウロク</t>
    </rPh>
    <rPh sb="50" eb="52">
      <t>テイイン</t>
    </rPh>
    <rPh sb="54" eb="55">
      <t>ブン</t>
    </rPh>
    <rPh sb="61" eb="62">
      <t>ニン</t>
    </rPh>
    <rPh sb="64" eb="66">
      <t>トウロク</t>
    </rPh>
    <rPh sb="66" eb="68">
      <t>テイイン</t>
    </rPh>
    <rPh sb="70" eb="71">
      <t>ニン</t>
    </rPh>
    <rPh sb="71" eb="72">
      <t>マタ</t>
    </rPh>
    <rPh sb="75" eb="76">
      <t>ニン</t>
    </rPh>
    <rPh sb="90" eb="91">
      <t>ニン</t>
    </rPh>
    <rPh sb="93" eb="95">
      <t>トウロク</t>
    </rPh>
    <rPh sb="95" eb="97">
      <t>テイイン</t>
    </rPh>
    <rPh sb="99" eb="100">
      <t>ニン</t>
    </rPh>
    <rPh sb="118" eb="119">
      <t>ニン</t>
    </rPh>
    <rPh sb="121" eb="123">
      <t>トウロク</t>
    </rPh>
    <rPh sb="123" eb="125">
      <t>テイイン</t>
    </rPh>
    <rPh sb="127" eb="128">
      <t>ニン</t>
    </rPh>
    <rPh sb="146" eb="147">
      <t>ニン</t>
    </rPh>
    <rPh sb="148" eb="150">
      <t>シュクハク</t>
    </rPh>
    <rPh sb="156" eb="157">
      <t>カヨ</t>
    </rPh>
    <rPh sb="163" eb="165">
      <t>リヨウ</t>
    </rPh>
    <rPh sb="165" eb="167">
      <t>テイイン</t>
    </rPh>
    <rPh sb="169" eb="170">
      <t>ブン</t>
    </rPh>
    <rPh sb="175" eb="176">
      <t>ニン</t>
    </rPh>
    <rPh sb="179" eb="182">
      <t>ハンイナイ</t>
    </rPh>
    <phoneticPr fontId="3"/>
  </si>
  <si>
    <t>密着条例第85条
密着予防基準第47条</t>
    <rPh sb="2" eb="4">
      <t>ジョウレイ</t>
    </rPh>
    <phoneticPr fontId="3"/>
  </si>
  <si>
    <t>登録定員は29人以下となっていますか。</t>
    <rPh sb="0" eb="2">
      <t>トウロク</t>
    </rPh>
    <rPh sb="2" eb="4">
      <t>テイイン</t>
    </rPh>
    <rPh sb="7" eb="8">
      <t>ニン</t>
    </rPh>
    <rPh sb="8" eb="10">
      <t>イカ</t>
    </rPh>
    <phoneticPr fontId="3"/>
  </si>
  <si>
    <t>登録定員及び利用定員</t>
    <rPh sb="0" eb="2">
      <t>トウロク</t>
    </rPh>
    <rPh sb="2" eb="4">
      <t>テイイン</t>
    </rPh>
    <rPh sb="4" eb="5">
      <t>オヨ</t>
    </rPh>
    <rPh sb="6" eb="8">
      <t>リヨウ</t>
    </rPh>
    <rPh sb="8" eb="10">
      <t>テイイン</t>
    </rPh>
    <phoneticPr fontId="3"/>
  </si>
  <si>
    <t>Ⅱ　設備基準</t>
    <rPh sb="2" eb="4">
      <t>セツビ</t>
    </rPh>
    <rPh sb="4" eb="6">
      <t>キジュン</t>
    </rPh>
    <phoneticPr fontId="3"/>
  </si>
  <si>
    <t>代表者は、次のいずれかの研修を受講し修了証の交付を受けていますか。
①痴呆介護実務者研修（基礎課程又は専門課程）
（H16年度まで実施）
②認知症介護実践者研修又は実践リーダー研修
（H17年度実施）
③認知症高齢者グループホーム管理者研修
（H17年度実施）
④認知症介護指導者研修（平成17年度実施）
⑤認知症高齢者グループホーム開設予定者研修
⑥認知症対応型サービス事業開設者研修
（H18年度以降）</t>
    <rPh sb="5" eb="6">
      <t>ツギ</t>
    </rPh>
    <rPh sb="15" eb="17">
      <t>ジュコウ</t>
    </rPh>
    <rPh sb="20" eb="21">
      <t>アカシ</t>
    </rPh>
    <rPh sb="22" eb="24">
      <t>コウフ</t>
    </rPh>
    <rPh sb="25" eb="26">
      <t>ウ</t>
    </rPh>
    <rPh sb="97" eb="99">
      <t>ジッシ</t>
    </rPh>
    <rPh sb="143" eb="145">
      <t>ヘイセイ</t>
    </rPh>
    <rPh sb="147" eb="149">
      <t>ネンド</t>
    </rPh>
    <rPh sb="149" eb="151">
      <t>ジッシ</t>
    </rPh>
    <phoneticPr fontId="3"/>
  </si>
  <si>
    <t>密着条例第84条
密着予防基準第46条</t>
    <rPh sb="2" eb="4">
      <t>ジョウレイ</t>
    </rPh>
    <phoneticPr fontId="3"/>
  </si>
  <si>
    <t>小規模多機能型生活介護事業者の代表者</t>
    <rPh sb="0" eb="3">
      <t>ショウキボ</t>
    </rPh>
    <rPh sb="3" eb="7">
      <t>タキノウガタ</t>
    </rPh>
    <rPh sb="7" eb="9">
      <t>セイカツ</t>
    </rPh>
    <phoneticPr fontId="3"/>
  </si>
  <si>
    <t>密着条例第83条
密着予防基準第45条</t>
    <rPh sb="2" eb="4">
      <t>ジョウレイ</t>
    </rPh>
    <rPh sb="15" eb="16">
      <t>ダイ</t>
    </rPh>
    <phoneticPr fontId="3"/>
  </si>
  <si>
    <t>管理者</t>
  </si>
  <si>
    <t>夜間及び深夜の時間帯を通じて、夜勤１名と宿直１名の配置を満たしていますか。
※ただし、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
《参考》
✐夜勤者に加えて配置される宿直職員については、主として登録者のからの連絡を受けての訪問に対応するために配置されるものであることから、連絡を受けた後、事業所から登録者宅へ訪問するのと同程度の対応ができるなど、随時の訪問に支障がない体制が整備されているのであれば、必ずしも事業所内で宿直する必要はありません。</t>
    <rPh sb="0" eb="2">
      <t>ヤカン</t>
    </rPh>
    <rPh sb="2" eb="3">
      <t>オヨ</t>
    </rPh>
    <rPh sb="4" eb="6">
      <t>シンヤ</t>
    </rPh>
    <rPh sb="7" eb="10">
      <t>ジカンタイ</t>
    </rPh>
    <rPh sb="11" eb="12">
      <t>ツウ</t>
    </rPh>
    <rPh sb="15" eb="17">
      <t>ヤキン</t>
    </rPh>
    <rPh sb="18" eb="19">
      <t>メイ</t>
    </rPh>
    <rPh sb="20" eb="22">
      <t>シュクチョク</t>
    </rPh>
    <rPh sb="23" eb="24">
      <t>メイ</t>
    </rPh>
    <rPh sb="25" eb="27">
      <t>ハイチ</t>
    </rPh>
    <rPh sb="28" eb="29">
      <t>ミ</t>
    </rPh>
    <rPh sb="44" eb="46">
      <t>シュクハク</t>
    </rPh>
    <rPh sb="51" eb="54">
      <t>リヨウシャ</t>
    </rPh>
    <rPh sb="58" eb="60">
      <t>バアイ</t>
    </rPh>
    <rPh sb="65" eb="67">
      <t>ヤカン</t>
    </rPh>
    <rPh sb="67" eb="68">
      <t>オヨ</t>
    </rPh>
    <rPh sb="69" eb="71">
      <t>シンヤ</t>
    </rPh>
    <rPh sb="72" eb="75">
      <t>ジカンタイ</t>
    </rPh>
    <rPh sb="76" eb="77">
      <t>ツウ</t>
    </rPh>
    <rPh sb="79" eb="82">
      <t>リヨウシャ</t>
    </rPh>
    <rPh sb="83" eb="84">
      <t>タイ</t>
    </rPh>
    <rPh sb="86" eb="88">
      <t>ホウモン</t>
    </rPh>
    <rPh sb="93" eb="95">
      <t>テイキョウ</t>
    </rPh>
    <rPh sb="100" eb="102">
      <t>ヒツヨウ</t>
    </rPh>
    <rPh sb="103" eb="105">
      <t>レンラク</t>
    </rPh>
    <rPh sb="105" eb="107">
      <t>タイセイ</t>
    </rPh>
    <rPh sb="108" eb="110">
      <t>セイビ</t>
    </rPh>
    <rPh sb="114" eb="115">
      <t>トキ</t>
    </rPh>
    <rPh sb="117" eb="119">
      <t>シュクチョク</t>
    </rPh>
    <rPh sb="119" eb="120">
      <t>オヨ</t>
    </rPh>
    <rPh sb="121" eb="123">
      <t>ヤキン</t>
    </rPh>
    <rPh sb="124" eb="125">
      <t>オコ</t>
    </rPh>
    <rPh sb="126" eb="129">
      <t>ジュウギョウシャ</t>
    </rPh>
    <rPh sb="130" eb="131">
      <t>オ</t>
    </rPh>
    <phoneticPr fontId="3"/>
  </si>
  <si>
    <t>■基準条例第８２条に定める員数を配置していない場合は、所定単位数に１００分の７０を乗じて得た単位数を用いて、指定地域密着型サービスに要する費用の額の算定に関する基準の例により算定することになります。
■人員欠如状態のまま事業を継続している場合、指定基準等の違反として指導・指定取り消し等の対象となります。</t>
    <rPh sb="3" eb="5">
      <t>ジョウレイ</t>
    </rPh>
    <phoneticPr fontId="3"/>
  </si>
  <si>
    <t>計画作成担当者は、次の研修を受講し修了証の交付を受けていますか。
○　小規模多機能型サービス等計画作成担当者研修</t>
    <rPh sb="0" eb="2">
      <t>ケイカク</t>
    </rPh>
    <rPh sb="2" eb="4">
      <t>サクセイ</t>
    </rPh>
    <rPh sb="4" eb="7">
      <t>タントウシャ</t>
    </rPh>
    <phoneticPr fontId="3"/>
  </si>
  <si>
    <t>登録者の居宅サービス計画及び小規模多機能型居宅介護計画の作成に従事する介護支援専門員を配置していますか。ただし、利用者の処遇に支障が無い場合は、他の職種との兼務もできる。また、非常勤でも差し支えない。
※介護支援専門員の資格は有効ですか。</t>
    <rPh sb="0" eb="3">
      <t>トウロクシャ</t>
    </rPh>
    <rPh sb="4" eb="6">
      <t>キョタク</t>
    </rPh>
    <rPh sb="10" eb="12">
      <t>ケイカク</t>
    </rPh>
    <rPh sb="12" eb="13">
      <t>オヨ</t>
    </rPh>
    <rPh sb="14" eb="17">
      <t>ショウキボ</t>
    </rPh>
    <rPh sb="17" eb="20">
      <t>タキノウ</t>
    </rPh>
    <rPh sb="20" eb="21">
      <t>ガタ</t>
    </rPh>
    <rPh sb="21" eb="23">
      <t>キョタク</t>
    </rPh>
    <rPh sb="23" eb="25">
      <t>カイゴ</t>
    </rPh>
    <rPh sb="25" eb="27">
      <t>ケイカク</t>
    </rPh>
    <rPh sb="28" eb="30">
      <t>サクセイ</t>
    </rPh>
    <rPh sb="31" eb="33">
      <t>ジュウジ</t>
    </rPh>
    <rPh sb="35" eb="37">
      <t>カイゴ</t>
    </rPh>
    <rPh sb="37" eb="39">
      <t>シエン</t>
    </rPh>
    <rPh sb="39" eb="42">
      <t>センモンイン</t>
    </rPh>
    <rPh sb="43" eb="45">
      <t>ハイチ</t>
    </rPh>
    <rPh sb="72" eb="73">
      <t>ホカ</t>
    </rPh>
    <rPh sb="74" eb="76">
      <t>ショクシュ</t>
    </rPh>
    <rPh sb="103" eb="105">
      <t>カイゴ</t>
    </rPh>
    <rPh sb="105" eb="107">
      <t>シエン</t>
    </rPh>
    <rPh sb="107" eb="110">
      <t>センモンイン</t>
    </rPh>
    <rPh sb="111" eb="113">
      <t>シカク</t>
    </rPh>
    <rPh sb="114" eb="116">
      <t>ユウコウ</t>
    </rPh>
    <phoneticPr fontId="3"/>
  </si>
  <si>
    <t>介護従事者のうち1以上の者は、常勤となっていますか。
→常勤（　　　　名）非常勤（　　　　名）</t>
    <rPh sb="28" eb="30">
      <t>ジョウキン</t>
    </rPh>
    <rPh sb="35" eb="36">
      <t>メイ</t>
    </rPh>
    <rPh sb="37" eb="40">
      <t>ヒジョウキン</t>
    </rPh>
    <rPh sb="45" eb="46">
      <t>メイ</t>
    </rPh>
    <phoneticPr fontId="3"/>
  </si>
  <si>
    <t xml:space="preserve">常勤は週32時間以上（通常/週40時間程度）になっていますか。
※常勤換算方法とは、当該事業所の従業者の勤務延べ時間数を当該事業所において常勤の従業者が勤務すべき時間数（最低32時間）で除すことにより、当該事業所の員数を常勤の従業者の員数に換算する方法。
※日中の勤務帯（夜間及び深夜の時間帯を除いた時間）を6時～21時までとした場合、常勤換算方法で通いの利用者の3人に対して1名の従業者を配置すればよいことから、通いの利用者が15人の場合、日中の常勤の介護従事者は5名となり、日中の15時間の間に、8時間×5名＝延べ40時間のサービスが提供されていることが必要である。
それに加え、日中については、常勤換算方法で1名以上に訪問サービスの提供を行い、夜間については、夜勤者1名、宿直者1名に宿泊サービス及び夜間の訪問サービスに当たらせるために必要な介護従業者を配置する必要がある。
</t>
    <phoneticPr fontId="3"/>
  </si>
  <si>
    <t>密着条例第82条
密着予防基準第44条</t>
    <rPh sb="2" eb="4">
      <t>ジョウレイ</t>
    </rPh>
    <phoneticPr fontId="3"/>
  </si>
  <si>
    <t xml:space="preserve">
介護従事者の員数は、夜間及び深夜の時間帯以外（日中の時間帯）において常勤換算方法で通いの定員に対し、３：１の人員配置＋1人（訪問担当）になっていますか。
（通いの利用者15人の場合　職員5人＋1人＝6人）
　＊1人＝１日8時間の場合では、
        （5人×8時間）＋（1人×8時間）＝48時間
※利用者の数について
人員基準上満たすべき職員を算定する際の利用者数は、当該年度の前年度の平均を用いることとなります。
《参考》
✐職員の実際の配置は、その日ごとの状況に応じて判断する。
✐上記配置は、通いや訪問サービスに固定しなければならないという趣旨ではなく、日中勤務している介護従事者全体で通いサービス及び訪問サービスを行うことを指します。
</t>
    <rPh sb="11" eb="13">
      <t>ヤカン</t>
    </rPh>
    <rPh sb="13" eb="14">
      <t>オヨ</t>
    </rPh>
    <rPh sb="15" eb="17">
      <t>シンヤ</t>
    </rPh>
    <rPh sb="18" eb="20">
      <t>ジカン</t>
    </rPh>
    <rPh sb="20" eb="21">
      <t>タイ</t>
    </rPh>
    <rPh sb="21" eb="23">
      <t>イガイ</t>
    </rPh>
    <rPh sb="24" eb="26">
      <t>ニッチュウ</t>
    </rPh>
    <rPh sb="27" eb="30">
      <t>ジカンタイ</t>
    </rPh>
    <rPh sb="83" eb="86">
      <t>リヨウシャ</t>
    </rPh>
    <rPh sb="155" eb="158">
      <t>リヨウシャ</t>
    </rPh>
    <rPh sb="159" eb="160">
      <t>カズ</t>
    </rPh>
    <rPh sb="222" eb="224">
      <t>サンコウ</t>
    </rPh>
    <phoneticPr fontId="3"/>
  </si>
  <si>
    <t>従業者の員数</t>
    <phoneticPr fontId="3"/>
  </si>
  <si>
    <t>Ⅰ　人員基準</t>
    <rPh sb="2" eb="4">
      <t>ジンイン</t>
    </rPh>
    <rPh sb="4" eb="6">
      <t>キジュン</t>
    </rPh>
    <phoneticPr fontId="3"/>
  </si>
  <si>
    <t>不適</t>
    <rPh sb="0" eb="2">
      <t>フテキ</t>
    </rPh>
    <phoneticPr fontId="3"/>
  </si>
  <si>
    <t>適</t>
    <rPh sb="0" eb="1">
      <t>テキ</t>
    </rPh>
    <phoneticPr fontId="3"/>
  </si>
  <si>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3"/>
  </si>
  <si>
    <t>根拠条文</t>
    <rPh sb="0" eb="2">
      <t>コンキョ</t>
    </rPh>
    <rPh sb="2" eb="4">
      <t>ジョウブン</t>
    </rPh>
    <phoneticPr fontId="3"/>
  </si>
  <si>
    <t>確認事項</t>
    <rPh sb="0" eb="2">
      <t>カクニン</t>
    </rPh>
    <rPh sb="2" eb="4">
      <t>ジコウ</t>
    </rPh>
    <phoneticPr fontId="3"/>
  </si>
  <si>
    <t>点検した結果を記載して下さい。</t>
    <rPh sb="0" eb="2">
      <t>テンケン</t>
    </rPh>
    <rPh sb="4" eb="6">
      <t>ケッカ</t>
    </rPh>
    <rPh sb="7" eb="9">
      <t>キサイ</t>
    </rPh>
    <rPh sb="11" eb="12">
      <t>クダ</t>
    </rPh>
    <phoneticPr fontId="3"/>
  </si>
  <si>
    <t>【（介護予防）小規模多機能型居宅介護】介護自己点検シート</t>
    <rPh sb="2" eb="4">
      <t>カイゴ</t>
    </rPh>
    <rPh sb="4" eb="6">
      <t>ヨボウ</t>
    </rPh>
    <rPh sb="7" eb="10">
      <t>ショウキボ</t>
    </rPh>
    <rPh sb="10" eb="13">
      <t>タキノウ</t>
    </rPh>
    <rPh sb="13" eb="14">
      <t>ガタ</t>
    </rPh>
    <rPh sb="14" eb="16">
      <t>キョタク</t>
    </rPh>
    <rPh sb="16" eb="18">
      <t>カイゴ</t>
    </rPh>
    <rPh sb="19" eb="21">
      <t>カイゴ</t>
    </rPh>
    <rPh sb="21" eb="23">
      <t>ジコ</t>
    </rPh>
    <rPh sb="23" eb="25">
      <t>テンケン</t>
    </rPh>
    <phoneticPr fontId="3"/>
  </si>
  <si>
    <t>自己点検シート（　　　　　　　　　年度）</t>
    <rPh sb="0" eb="2">
      <t>ジコ</t>
    </rPh>
    <rPh sb="2" eb="4">
      <t>テンケン</t>
    </rPh>
    <rPh sb="17" eb="19">
      <t>ネンド</t>
    </rPh>
    <phoneticPr fontId="3"/>
  </si>
  <si>
    <t>サービス種別</t>
    <rPh sb="4" eb="6">
      <t>シュベツ</t>
    </rPh>
    <phoneticPr fontId="3"/>
  </si>
  <si>
    <t>記入日　　　　　　　　年　　　　月　　　　日</t>
    <rPh sb="0" eb="2">
      <t>キニュウ</t>
    </rPh>
    <rPh sb="2" eb="3">
      <t>ビ</t>
    </rPh>
    <rPh sb="11" eb="12">
      <t>ネン</t>
    </rPh>
    <rPh sb="16" eb="17">
      <t>ガツ</t>
    </rPh>
    <rPh sb="21" eb="22">
      <t>ヒ</t>
    </rPh>
    <phoneticPr fontId="3"/>
  </si>
  <si>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3"/>
  </si>
  <si>
    <t>法人名</t>
    <rPh sb="0" eb="2">
      <t>ホウジン</t>
    </rPh>
    <rPh sb="2" eb="3">
      <t>メイ</t>
    </rPh>
    <phoneticPr fontId="3"/>
  </si>
  <si>
    <t>代表者職名・氏名</t>
    <rPh sb="0" eb="3">
      <t>ダイヒョウシャ</t>
    </rPh>
    <rPh sb="3" eb="4">
      <t>ショク</t>
    </rPh>
    <rPh sb="4" eb="5">
      <t>ナ</t>
    </rPh>
    <rPh sb="6" eb="8">
      <t>シメイ</t>
    </rPh>
    <phoneticPr fontId="3"/>
  </si>
  <si>
    <t>事業所番号</t>
    <rPh sb="0" eb="3">
      <t>ジギョウショ</t>
    </rPh>
    <rPh sb="3" eb="5">
      <t>バンゴウ</t>
    </rPh>
    <phoneticPr fontId="3"/>
  </si>
  <si>
    <t>フリガナ</t>
    <phoneticPr fontId="3"/>
  </si>
  <si>
    <t>事業所名</t>
    <rPh sb="0" eb="3">
      <t>ジギョウショ</t>
    </rPh>
    <rPh sb="3" eb="4">
      <t>メイ</t>
    </rPh>
    <phoneticPr fontId="3"/>
  </si>
  <si>
    <t>住所</t>
    <rPh sb="0" eb="2">
      <t>ジュウショ</t>
    </rPh>
    <phoneticPr fontId="3"/>
  </si>
  <si>
    <t>（〒　　　　－　　　　　　　）</t>
    <phoneticPr fontId="3"/>
  </si>
  <si>
    <t>連絡先</t>
    <rPh sb="0" eb="2">
      <t>レンラク</t>
    </rPh>
    <rPh sb="2" eb="3">
      <t>サキ</t>
    </rPh>
    <phoneticPr fontId="3"/>
  </si>
  <si>
    <t>電話</t>
    <rPh sb="0" eb="2">
      <t>デンワ</t>
    </rPh>
    <phoneticPr fontId="3"/>
  </si>
  <si>
    <t>ＦＡＸ</t>
    <phoneticPr fontId="3"/>
  </si>
  <si>
    <t>メールアドレス</t>
    <phoneticPr fontId="3"/>
  </si>
  <si>
    <t>開設年月日</t>
    <rPh sb="0" eb="2">
      <t>カイセツ</t>
    </rPh>
    <rPh sb="2" eb="5">
      <t>ネンガッピ</t>
    </rPh>
    <phoneticPr fontId="3"/>
  </si>
  <si>
    <t>　　　　　　年　　　　　月　　　　　日</t>
    <rPh sb="6" eb="7">
      <t>ネン</t>
    </rPh>
    <rPh sb="12" eb="13">
      <t>ガツ</t>
    </rPh>
    <rPh sb="18" eb="19">
      <t>ヒ</t>
    </rPh>
    <phoneticPr fontId="3"/>
  </si>
  <si>
    <t>指定年月日</t>
    <rPh sb="0" eb="2">
      <t>シテイ</t>
    </rPh>
    <rPh sb="2" eb="5">
      <t>ネンガッピ</t>
    </rPh>
    <phoneticPr fontId="3"/>
  </si>
  <si>
    <t>管理者</t>
    <rPh sb="0" eb="2">
      <t>カンリ</t>
    </rPh>
    <rPh sb="2" eb="3">
      <t>シャ</t>
    </rPh>
    <phoneticPr fontId="3"/>
  </si>
  <si>
    <t>職名</t>
    <rPh sb="0" eb="2">
      <t>ショクメイ</t>
    </rPh>
    <phoneticPr fontId="3"/>
  </si>
  <si>
    <t>氏名</t>
    <rPh sb="0" eb="2">
      <t>シメイ</t>
    </rPh>
    <phoneticPr fontId="3"/>
  </si>
  <si>
    <t>記載担当者</t>
    <rPh sb="0" eb="2">
      <t>キサイ</t>
    </rPh>
    <rPh sb="2" eb="5">
      <t>タントウシャ</t>
    </rPh>
    <phoneticPr fontId="3"/>
  </si>
  <si>
    <t>小規模多機能型居宅介護及び
介護予防小規模多機能型居宅介護</t>
    <rPh sb="0" eb="3">
      <t>ショウキボ</t>
    </rPh>
    <rPh sb="3" eb="6">
      <t>タキノウ</t>
    </rPh>
    <rPh sb="6" eb="7">
      <t>ガタ</t>
    </rPh>
    <rPh sb="7" eb="9">
      <t>キョタク</t>
    </rPh>
    <rPh sb="9" eb="11">
      <t>カイゴ</t>
    </rPh>
    <rPh sb="11" eb="12">
      <t>オヨ</t>
    </rPh>
    <rPh sb="14" eb="16">
      <t>カイゴ</t>
    </rPh>
    <rPh sb="16" eb="18">
      <t>ヨボウ</t>
    </rPh>
    <rPh sb="18" eb="21">
      <t>ショウキボ</t>
    </rPh>
    <rPh sb="21" eb="24">
      <t>タキノウ</t>
    </rPh>
    <rPh sb="24" eb="25">
      <t>ガタ</t>
    </rPh>
    <rPh sb="25" eb="27">
      <t>キョタク</t>
    </rPh>
    <rPh sb="27" eb="29">
      <t>カイゴ</t>
    </rPh>
    <phoneticPr fontId="3"/>
  </si>
  <si>
    <t>登録者1人当り週平均利用回数</t>
    <rPh sb="0" eb="3">
      <t>トウロクシャ</t>
    </rPh>
    <rPh sb="4" eb="6">
      <t>リアタ</t>
    </rPh>
    <phoneticPr fontId="3"/>
  </si>
  <si>
    <t>延べ合計</t>
    <rPh sb="0" eb="1">
      <t>ノ</t>
    </rPh>
    <rPh sb="2" eb="4">
      <t>ゴウケイ</t>
    </rPh>
    <phoneticPr fontId="3"/>
  </si>
  <si>
    <t>計</t>
    <rPh sb="0" eb="1">
      <t>ケイ</t>
    </rPh>
    <phoneticPr fontId="3"/>
  </si>
  <si>
    <t>泊まり</t>
    <rPh sb="0" eb="1">
      <t>ト</t>
    </rPh>
    <phoneticPr fontId="3"/>
  </si>
  <si>
    <t>訪問</t>
    <rPh sb="0" eb="2">
      <t>ホウモン</t>
    </rPh>
    <phoneticPr fontId="3"/>
  </si>
  <si>
    <t>通い</t>
    <rPh sb="0" eb="1">
      <t>カヨ</t>
    </rPh>
    <phoneticPr fontId="3"/>
  </si>
  <si>
    <t>登録日数</t>
    <rPh sb="0" eb="2">
      <t>トウロク</t>
    </rPh>
    <rPh sb="2" eb="4">
      <t>ニッスウ</t>
    </rPh>
    <phoneticPr fontId="3"/>
  </si>
  <si>
    <t>回数</t>
    <rPh sb="0" eb="2">
      <t>カイスウ</t>
    </rPh>
    <phoneticPr fontId="3"/>
  </si>
  <si>
    <t>■ 利用者内訳（内訳には、当月中に登録を終了した方も記入してください）</t>
    <phoneticPr fontId="3"/>
  </si>
  <si>
    <t>人</t>
    <rPh sb="0" eb="1">
      <t>ニン</t>
    </rPh>
    <phoneticPr fontId="3"/>
  </si>
  <si>
    <t>月末現在の登録者数</t>
    <rPh sb="0" eb="2">
      <t>ゲツマツ</t>
    </rPh>
    <rPh sb="2" eb="4">
      <t>ゲンザイ</t>
    </rPh>
    <rPh sb="5" eb="8">
      <t>トウロクシャ</t>
    </rPh>
    <rPh sb="8" eb="9">
      <t>スウ</t>
    </rPh>
    <phoneticPr fontId="3"/>
  </si>
  <si>
    <t>日</t>
    <rPh sb="0" eb="1">
      <t>ニチ</t>
    </rPh>
    <phoneticPr fontId="3"/>
  </si>
  <si>
    <t>月</t>
    <rPh sb="0" eb="1">
      <t>ツキ</t>
    </rPh>
    <phoneticPr fontId="3"/>
  </si>
  <si>
    <t>年</t>
    <rPh sb="0" eb="1">
      <t>ネン</t>
    </rPh>
    <phoneticPr fontId="3"/>
  </si>
  <si>
    <t>】</t>
    <phoneticPr fontId="3"/>
  </si>
  <si>
    <t>【</t>
    <phoneticPr fontId="3"/>
  </si>
  <si>
    <t>事業所名</t>
    <phoneticPr fontId="3"/>
  </si>
  <si>
    <t>小規模多機能型居宅介護利用実績報告書</t>
    <phoneticPr fontId="3"/>
  </si>
  <si>
    <r>
      <t>※２　事業所の開設又は増床の時点から６月以上１年未満の間は、直近の６月における全利用者数等の延数を６月間の日数で除して得た
      数</t>
    </r>
    <r>
      <rPr>
        <sz val="11"/>
        <rFont val="ＭＳ 明朝"/>
        <family val="1"/>
        <charset val="128"/>
      </rPr>
      <t xml:space="preserve">とし、開設又は増床の時点から６月未満の間は通いサービスの利用定員の５０％の範囲内で届出された利用者見込み数としてく
</t>
    </r>
    <r>
      <rPr>
        <sz val="11"/>
        <rFont val="ＭＳ Ｐゴシック"/>
        <family val="3"/>
        <charset val="128"/>
      </rPr>
      <t xml:space="preserve">      </t>
    </r>
    <r>
      <rPr>
        <sz val="11"/>
        <rFont val="ＭＳ 明朝"/>
        <family val="1"/>
        <charset val="128"/>
      </rPr>
      <t>ださい。</t>
    </r>
    <rPh sb="3" eb="6">
      <t>ジギョウショ</t>
    </rPh>
    <rPh sb="7" eb="9">
      <t>カイセツ</t>
    </rPh>
    <rPh sb="72" eb="74">
      <t>カイセツ</t>
    </rPh>
    <phoneticPr fontId="26"/>
  </si>
  <si>
    <t>※１　前年度の実績で作成してください。なお、前年度を通じた実績がない事業所については※２に従い算出してください。</t>
    <rPh sb="3" eb="6">
      <t>ゼンネンド</t>
    </rPh>
    <rPh sb="7" eb="9">
      <t>ジッセキ</t>
    </rPh>
    <rPh sb="10" eb="12">
      <t>サクセイ</t>
    </rPh>
    <phoneticPr fontId="26"/>
  </si>
  <si>
    <t>人</t>
    <rPh sb="0" eb="1">
      <t>ニン</t>
    </rPh>
    <phoneticPr fontId="26"/>
  </si>
  <si>
    <t>日</t>
    <rPh sb="0" eb="1">
      <t>ヒ</t>
    </rPh>
    <phoneticPr fontId="26"/>
  </si>
  <si>
    <t>（Ａ）</t>
    <phoneticPr fontId="26"/>
  </si>
  <si>
    <t>合計</t>
    <rPh sb="0" eb="2">
      <t>ゴウケイ</t>
    </rPh>
    <phoneticPr fontId="26"/>
  </si>
  <si>
    <t>　　　　年　　月</t>
    <rPh sb="4" eb="5">
      <t>ネン</t>
    </rPh>
    <phoneticPr fontId="26"/>
  </si>
  <si>
    <t>　</t>
    <phoneticPr fontId="26"/>
  </si>
  <si>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26"/>
  </si>
  <si>
    <t>通いサービスを利用した
全利用者の延べ日数</t>
    <rPh sb="0" eb="1">
      <t>カヨ</t>
    </rPh>
    <rPh sb="7" eb="9">
      <t>リヨウ</t>
    </rPh>
    <rPh sb="12" eb="13">
      <t>ゼン</t>
    </rPh>
    <rPh sb="13" eb="16">
      <t>リヨウシャ</t>
    </rPh>
    <rPh sb="17" eb="18">
      <t>ノ</t>
    </rPh>
    <rPh sb="19" eb="20">
      <t>ヒ</t>
    </rPh>
    <rPh sb="20" eb="21">
      <t>スウ</t>
    </rPh>
    <phoneticPr fontId="26"/>
  </si>
  <si>
    <t>月平均登録者数</t>
    <rPh sb="0" eb="3">
      <t>ツキヘイキン</t>
    </rPh>
    <rPh sb="3" eb="6">
      <t>トウロクシャ</t>
    </rPh>
    <rPh sb="6" eb="7">
      <t>スウ</t>
    </rPh>
    <phoneticPr fontId="26"/>
  </si>
  <si>
    <t>前年度</t>
    <rPh sb="0" eb="3">
      <t>ゼンネンド</t>
    </rPh>
    <phoneticPr fontId="26"/>
  </si>
  <si>
    <t>２、前年度利用者数実績（小規模多機能型居宅介護）　　　　　　　　　</t>
    <rPh sb="2" eb="5">
      <t>ゼンネンド</t>
    </rPh>
    <rPh sb="8" eb="9">
      <t>スウ</t>
    </rPh>
    <rPh sb="9" eb="11">
      <t>ジッセキ</t>
    </rPh>
    <rPh sb="12" eb="15">
      <t>ショウキボ</t>
    </rPh>
    <rPh sb="15" eb="19">
      <t>タキノウガタ</t>
    </rPh>
    <rPh sb="19" eb="21">
      <t>キョタク</t>
    </rPh>
    <rPh sb="21" eb="23">
      <t>カイゴ</t>
    </rPh>
    <phoneticPr fontId="26"/>
  </si>
  <si>
    <t>　　　　　年　　　月　　　日現在</t>
  </si>
  <si>
    <t>登録定員数</t>
  </si>
  <si>
    <t>人</t>
  </si>
  <si>
    <t>通いの定員</t>
  </si>
  <si>
    <t>宿泊サービスの定員</t>
  </si>
  <si>
    <t>２、　　　年　　月利用実績</t>
    <rPh sb="5" eb="6">
      <t>ネン</t>
    </rPh>
    <rPh sb="8" eb="9">
      <t>ガツ</t>
    </rPh>
    <rPh sb="9" eb="11">
      <t>リヨウ</t>
    </rPh>
    <rPh sb="11" eb="13">
      <t>ジッセキ</t>
    </rPh>
    <phoneticPr fontId="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</si>
  <si>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</si>
  <si>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7"/>
  </si>
  <si>
    <t>(16) 日ごとの宿泊サービスの実利用者数</t>
    <rPh sb="5" eb="6">
      <t>ヒ</t>
    </rPh>
    <rPh sb="9" eb="11">
      <t>シュクハク</t>
    </rPh>
    <rPh sb="16" eb="17">
      <t>ジツ</t>
    </rPh>
    <rPh sb="17" eb="20">
      <t>リヨウシャ</t>
    </rPh>
    <rPh sb="20" eb="21">
      <t>スウ</t>
    </rPh>
    <phoneticPr fontId="37"/>
  </si>
  <si>
    <t>(15) 日ごとの通いサービスの実利用者数</t>
    <rPh sb="5" eb="6">
      <t>ヒ</t>
    </rPh>
    <rPh sb="9" eb="10">
      <t>カヨ</t>
    </rPh>
    <rPh sb="16" eb="17">
      <t>ジツ</t>
    </rPh>
    <rPh sb="17" eb="20">
      <t>リヨウシャ</t>
    </rPh>
    <rPh sb="20" eb="21">
      <t>スウ</t>
    </rPh>
    <phoneticPr fontId="37"/>
  </si>
  <si>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37"/>
  </si>
  <si>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37"/>
  </si>
  <si>
    <t>夜間・深夜の勤務時間数</t>
    <rPh sb="0" eb="2">
      <t>ヤカン</t>
    </rPh>
    <rPh sb="3" eb="5">
      <t>シンヤ</t>
    </rPh>
    <rPh sb="6" eb="8">
      <t>キンム</t>
    </rPh>
    <rPh sb="8" eb="11">
      <t>ジカンスウ</t>
    </rPh>
    <phoneticPr fontId="21"/>
  </si>
  <si>
    <t>日中の勤務時間数</t>
    <rPh sb="0" eb="2">
      <t>ニッチュウ</t>
    </rPh>
    <rPh sb="3" eb="5">
      <t>キンム</t>
    </rPh>
    <rPh sb="5" eb="8">
      <t>ジカンスウ</t>
    </rPh>
    <phoneticPr fontId="37"/>
  </si>
  <si>
    <t>シフト記号</t>
    <rPh sb="3" eb="5">
      <t>キゴウ</t>
    </rPh>
    <phoneticPr fontId="21"/>
  </si>
  <si>
    <t>5週目</t>
    <rPh sb="1" eb="2">
      <t>シュウ</t>
    </rPh>
    <rPh sb="2" eb="3">
      <t>メ</t>
    </rPh>
    <phoneticPr fontId="37"/>
  </si>
  <si>
    <t>4週目</t>
    <rPh sb="1" eb="2">
      <t>シュウ</t>
    </rPh>
    <rPh sb="2" eb="3">
      <t>メ</t>
    </rPh>
    <phoneticPr fontId="37"/>
  </si>
  <si>
    <t>3週目</t>
    <rPh sb="1" eb="2">
      <t>シュウ</t>
    </rPh>
    <rPh sb="2" eb="3">
      <t>メ</t>
    </rPh>
    <phoneticPr fontId="37"/>
  </si>
  <si>
    <t>2週目</t>
    <rPh sb="1" eb="2">
      <t>シュウ</t>
    </rPh>
    <rPh sb="2" eb="3">
      <t>メ</t>
    </rPh>
    <phoneticPr fontId="37"/>
  </si>
  <si>
    <t>1週目</t>
    <rPh sb="1" eb="2">
      <t>シュウ</t>
    </rPh>
    <rPh sb="2" eb="3">
      <t>メ</t>
    </rPh>
    <phoneticPr fontId="37"/>
  </si>
  <si>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</si>
  <si>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</si>
  <si>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t>
    <phoneticPr fontId="37"/>
  </si>
  <si>
    <t>（宿直  ･･･</t>
    <rPh sb="1" eb="3">
      <t>シュクチョク</t>
    </rPh>
    <phoneticPr fontId="37"/>
  </si>
  <si>
    <t>(10) 勤 務 時 間 数</t>
    <rPh sb="5" eb="6">
      <t>ツトム</t>
    </rPh>
    <rPh sb="7" eb="8">
      <t>ツトム</t>
    </rPh>
    <rPh sb="9" eb="10">
      <t>トキ</t>
    </rPh>
    <rPh sb="11" eb="12">
      <t>アイダ</t>
    </rPh>
    <rPh sb="13" eb="14">
      <t>スウ</t>
    </rPh>
    <phoneticPr fontId="37"/>
  </si>
  <si>
    <t>日中／夜間及び深夜
の区分</t>
    <rPh sb="0" eb="2">
      <t>ニッチュウ</t>
    </rPh>
    <rPh sb="3" eb="5">
      <t>ヤカン</t>
    </rPh>
    <rPh sb="5" eb="6">
      <t>オヨ</t>
    </rPh>
    <rPh sb="7" eb="9">
      <t>シンヤ</t>
    </rPh>
    <rPh sb="11" eb="13">
      <t>クブン</t>
    </rPh>
    <phoneticPr fontId="37"/>
  </si>
  <si>
    <t>(9) 氏　名</t>
    <phoneticPr fontId="3"/>
  </si>
  <si>
    <t>(8) 資格</t>
    <rPh sb="4" eb="6">
      <t>シカク</t>
    </rPh>
    <phoneticPr fontId="37"/>
  </si>
  <si>
    <t>(7)
勤務
形態</t>
    <phoneticPr fontId="3"/>
  </si>
  <si>
    <t>(6) 
職種</t>
    <phoneticPr fontId="3"/>
  </si>
  <si>
    <t>No</t>
    <phoneticPr fontId="37"/>
  </si>
  <si>
    <t>人</t>
    <rPh sb="0" eb="1">
      <t>ニン</t>
    </rPh>
    <phoneticPr fontId="37"/>
  </si>
  <si>
    <t>推定数</t>
    <rPh sb="0" eb="2">
      <t>スイテイ</t>
    </rPh>
    <rPh sb="2" eb="3">
      <t>スウ</t>
    </rPh>
    <phoneticPr fontId="37"/>
  </si>
  <si>
    <t>宿泊サービスの定員</t>
    <rPh sb="0" eb="2">
      <t>シュクハク</t>
    </rPh>
    <rPh sb="7" eb="9">
      <t>テイイン</t>
    </rPh>
    <phoneticPr fontId="37"/>
  </si>
  <si>
    <t>～</t>
    <phoneticPr fontId="37"/>
  </si>
  <si>
    <t>夜間及び深夜の時間帯</t>
    <rPh sb="0" eb="2">
      <t>ヤカン</t>
    </rPh>
    <rPh sb="2" eb="3">
      <t>オヨ</t>
    </rPh>
    <rPh sb="4" eb="6">
      <t>シンヤ</t>
    </rPh>
    <rPh sb="7" eb="10">
      <t>ジカンタイ</t>
    </rPh>
    <phoneticPr fontId="37"/>
  </si>
  <si>
    <t>（新規に指定を受ける場合）</t>
    <rPh sb="1" eb="3">
      <t>シンキ</t>
    </rPh>
    <rPh sb="4" eb="6">
      <t>シテイ</t>
    </rPh>
    <rPh sb="7" eb="8">
      <t>ウ</t>
    </rPh>
    <rPh sb="10" eb="12">
      <t>バアイ</t>
    </rPh>
    <phoneticPr fontId="37"/>
  </si>
  <si>
    <t>通いサービスの定員</t>
    <rPh sb="0" eb="1">
      <t>カヨ</t>
    </rPh>
    <rPh sb="7" eb="9">
      <t>テイイン</t>
    </rPh>
    <phoneticPr fontId="37"/>
  </si>
  <si>
    <t>利用者の生活時間帯（日中）</t>
    <rPh sb="0" eb="3">
      <t>リヨウシャ</t>
    </rPh>
    <rPh sb="4" eb="6">
      <t>セイカツ</t>
    </rPh>
    <rPh sb="6" eb="9">
      <t>ジカンタイ</t>
    </rPh>
    <rPh sb="10" eb="12">
      <t>ニッチュウ</t>
    </rPh>
    <phoneticPr fontId="37"/>
  </si>
  <si>
    <t>前年度の平均値</t>
    <rPh sb="0" eb="3">
      <t>ゼンネンド</t>
    </rPh>
    <rPh sb="4" eb="6">
      <t>ヘイキン</t>
    </rPh>
    <rPh sb="6" eb="7">
      <t>アタイ</t>
    </rPh>
    <phoneticPr fontId="37"/>
  </si>
  <si>
    <t>登録定員</t>
    <rPh sb="0" eb="2">
      <t>トウロク</t>
    </rPh>
    <rPh sb="2" eb="4">
      <t>テイイン</t>
    </rPh>
    <phoneticPr fontId="37"/>
  </si>
  <si>
    <t>(3) 日中／夜間及び深夜の時間帯の区分</t>
    <rPh sb="4" eb="6">
      <t>ニッチュウ</t>
    </rPh>
    <rPh sb="7" eb="9">
      <t>ヤカン</t>
    </rPh>
    <rPh sb="9" eb="10">
      <t>オヨ</t>
    </rPh>
    <rPh sb="11" eb="13">
      <t>シンヤ</t>
    </rPh>
    <rPh sb="14" eb="17">
      <t>ジカンタイ</t>
    </rPh>
    <rPh sb="18" eb="20">
      <t>クブン</t>
    </rPh>
    <phoneticPr fontId="37"/>
  </si>
  <si>
    <t>(5) 利用者数（通いサービス）</t>
    <rPh sb="4" eb="7">
      <t>リヨウシャ</t>
    </rPh>
    <rPh sb="7" eb="8">
      <t>スウ</t>
    </rPh>
    <rPh sb="9" eb="10">
      <t>カヨ</t>
    </rPh>
    <phoneticPr fontId="37"/>
  </si>
  <si>
    <t>(4) 定員</t>
    <rPh sb="4" eb="6">
      <t>テイイン</t>
    </rPh>
    <phoneticPr fontId="37"/>
  </si>
  <si>
    <t>日</t>
    <rPh sb="0" eb="1">
      <t>ニチ</t>
    </rPh>
    <phoneticPr fontId="37"/>
  </si>
  <si>
    <t>当月の日数</t>
    <rPh sb="0" eb="2">
      <t>トウゲツ</t>
    </rPh>
    <rPh sb="3" eb="5">
      <t>ニッスウ</t>
    </rPh>
    <phoneticPr fontId="37"/>
  </si>
  <si>
    <t>時間/月</t>
    <rPh sb="0" eb="2">
      <t>ジカン</t>
    </rPh>
    <rPh sb="3" eb="4">
      <t>ツキ</t>
    </rPh>
    <phoneticPr fontId="37"/>
  </si>
  <si>
    <t>時間/週</t>
    <rPh sb="0" eb="2">
      <t>ジカン</t>
    </rPh>
    <rPh sb="3" eb="4">
      <t>シュウ</t>
    </rPh>
    <phoneticPr fontId="37"/>
  </si>
  <si>
    <t>時間/日</t>
    <rPh sb="0" eb="2">
      <t>ジカン</t>
    </rPh>
    <rPh sb="3" eb="4">
      <t>ニチ</t>
    </rPh>
    <phoneticPr fontId="37"/>
  </si>
  <si>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7"/>
  </si>
  <si>
    <t>(1)</t>
    <phoneticPr fontId="37"/>
  </si>
  <si>
    <t>）</t>
    <phoneticPr fontId="37"/>
  </si>
  <si>
    <t>○○サービス</t>
    <phoneticPr fontId="37"/>
  </si>
  <si>
    <t>事業所名（</t>
    <rPh sb="0" eb="3">
      <t>ジギョウショ</t>
    </rPh>
    <rPh sb="3" eb="4">
      <t>メイ</t>
    </rPh>
    <phoneticPr fontId="37"/>
  </si>
  <si>
    <t>月</t>
    <rPh sb="0" eb="1">
      <t>ゲツ</t>
    </rPh>
    <phoneticPr fontId="37"/>
  </si>
  <si>
    <t>年</t>
    <rPh sb="0" eb="1">
      <t>ネン</t>
    </rPh>
    <phoneticPr fontId="37"/>
  </si>
  <si>
    <t>)</t>
    <phoneticPr fontId="37"/>
  </si>
  <si>
    <t>(</t>
    <phoneticPr fontId="37"/>
  </si>
  <si>
    <t>令和</t>
    <rPh sb="0" eb="2">
      <t>レイワ</t>
    </rPh>
    <phoneticPr fontId="37"/>
  </si>
  <si>
    <t>）</t>
    <phoneticPr fontId="37"/>
  </si>
  <si>
    <t>小規模多機能型居宅介護</t>
    <rPh sb="0" eb="3">
      <t>ショウキボ</t>
    </rPh>
    <rPh sb="3" eb="6">
      <t>タキノウ</t>
    </rPh>
    <rPh sb="6" eb="7">
      <t>ガタ</t>
    </rPh>
    <rPh sb="7" eb="9">
      <t>キョタク</t>
    </rPh>
    <rPh sb="9" eb="11">
      <t>カイゴ</t>
    </rPh>
    <phoneticPr fontId="37"/>
  </si>
  <si>
    <t>サービス種別（</t>
    <rPh sb="4" eb="6">
      <t>シュベツ</t>
    </rPh>
    <phoneticPr fontId="37"/>
  </si>
  <si>
    <t>従業者の勤務実績及び勤務形態一覧表　</t>
    <rPh sb="6" eb="8">
      <t>ジッセキ</t>
    </rPh>
    <phoneticPr fontId="3"/>
  </si>
  <si>
    <t>）</t>
    <phoneticPr fontId="37"/>
  </si>
  <si>
    <t>（</t>
    <phoneticPr fontId="37"/>
  </si>
  <si>
    <t>～</t>
    <phoneticPr fontId="37"/>
  </si>
  <si>
    <t>：</t>
    <phoneticPr fontId="37"/>
  </si>
  <si>
    <t>宿直</t>
    <rPh sb="0" eb="2">
      <t>シュクチョク</t>
    </rPh>
    <phoneticPr fontId="37"/>
  </si>
  <si>
    <t>（プルダウン対象外）→</t>
    <rPh sb="6" eb="9">
      <t>タイショウガイ</t>
    </rPh>
    <phoneticPr fontId="37"/>
  </si>
  <si>
    <t>-</t>
    <phoneticPr fontId="37"/>
  </si>
  <si>
    <t>：</t>
    <phoneticPr fontId="37"/>
  </si>
  <si>
    <t>ba</t>
    <phoneticPr fontId="37"/>
  </si>
  <si>
    <t>勤務の場合</t>
    <rPh sb="0" eb="2">
      <t>キンム</t>
    </rPh>
    <rPh sb="3" eb="5">
      <t>バアイ</t>
    </rPh>
    <phoneticPr fontId="37"/>
  </si>
  <si>
    <t>～</t>
    <phoneticPr fontId="37"/>
  </si>
  <si>
    <t>朝・夜の2回</t>
    <rPh sb="0" eb="1">
      <t>アサ</t>
    </rPh>
    <rPh sb="2" eb="3">
      <t>ヨル</t>
    </rPh>
    <rPh sb="5" eb="6">
      <t>カイ</t>
    </rPh>
    <phoneticPr fontId="37"/>
  </si>
  <si>
    <t>～</t>
    <phoneticPr fontId="37"/>
  </si>
  <si>
    <t>1日のうち</t>
    <rPh sb="1" eb="2">
      <t>ニチ</t>
    </rPh>
    <phoneticPr fontId="37"/>
  </si>
  <si>
    <t>az</t>
    <phoneticPr fontId="37"/>
  </si>
  <si>
    <t>実績で早退者がいた場合に使用</t>
    <rPh sb="0" eb="2">
      <t>ジッセキ</t>
    </rPh>
    <rPh sb="3" eb="6">
      <t>ソウタイシャ</t>
    </rPh>
    <rPh sb="9" eb="11">
      <t>バアイ</t>
    </rPh>
    <rPh sb="12" eb="14">
      <t>シヨウ</t>
    </rPh>
    <phoneticPr fontId="37"/>
  </si>
  <si>
    <t>早退(2)</t>
    <rPh sb="0" eb="2">
      <t>ソウタイ</t>
    </rPh>
    <phoneticPr fontId="37"/>
  </si>
  <si>
    <t>早退(1)</t>
    <rPh sb="0" eb="2">
      <t>ソウタイ</t>
    </rPh>
    <phoneticPr fontId="37"/>
  </si>
  <si>
    <t>ag</t>
    <phoneticPr fontId="37"/>
  </si>
  <si>
    <t>af</t>
    <phoneticPr fontId="37"/>
  </si>
  <si>
    <t>ae</t>
    <phoneticPr fontId="37"/>
  </si>
  <si>
    <t>ad</t>
    <phoneticPr fontId="37"/>
  </si>
  <si>
    <t>ac</t>
    <phoneticPr fontId="37"/>
  </si>
  <si>
    <t>ab</t>
    <phoneticPr fontId="37"/>
  </si>
  <si>
    <t>）</t>
    <phoneticPr fontId="37"/>
  </si>
  <si>
    <t>aa</t>
    <phoneticPr fontId="37"/>
  </si>
  <si>
    <t>z</t>
    <phoneticPr fontId="37"/>
  </si>
  <si>
    <t>y</t>
    <phoneticPr fontId="37"/>
  </si>
  <si>
    <t>x</t>
    <phoneticPr fontId="37"/>
  </si>
  <si>
    <t>（</t>
    <phoneticPr fontId="37"/>
  </si>
  <si>
    <t>w</t>
    <phoneticPr fontId="37"/>
  </si>
  <si>
    <t>v</t>
    <phoneticPr fontId="37"/>
  </si>
  <si>
    <t>u</t>
    <phoneticPr fontId="37"/>
  </si>
  <si>
    <t>t</t>
    <phoneticPr fontId="37"/>
  </si>
  <si>
    <t>s</t>
    <phoneticPr fontId="37"/>
  </si>
  <si>
    <t>r</t>
    <phoneticPr fontId="37"/>
  </si>
  <si>
    <t>-</t>
    <phoneticPr fontId="37"/>
  </si>
  <si>
    <t>q</t>
    <phoneticPr fontId="37"/>
  </si>
  <si>
    <t>p</t>
    <phoneticPr fontId="37"/>
  </si>
  <si>
    <t>o</t>
    <phoneticPr fontId="37"/>
  </si>
  <si>
    <t>n</t>
    <phoneticPr fontId="37"/>
  </si>
  <si>
    <t>m</t>
    <phoneticPr fontId="37"/>
  </si>
  <si>
    <t>l</t>
    <phoneticPr fontId="37"/>
  </si>
  <si>
    <t>k</t>
    <phoneticPr fontId="37"/>
  </si>
  <si>
    <t>j</t>
    <phoneticPr fontId="37"/>
  </si>
  <si>
    <t>i</t>
    <phoneticPr fontId="37"/>
  </si>
  <si>
    <t>h</t>
    <phoneticPr fontId="37"/>
  </si>
  <si>
    <t>g</t>
    <phoneticPr fontId="37"/>
  </si>
  <si>
    <t>f</t>
    <phoneticPr fontId="37"/>
  </si>
  <si>
    <t>e</t>
    <phoneticPr fontId="37"/>
  </si>
  <si>
    <t>（</t>
    <phoneticPr fontId="37"/>
  </si>
  <si>
    <t>）</t>
    <phoneticPr fontId="37"/>
  </si>
  <si>
    <t>d</t>
    <phoneticPr fontId="37"/>
  </si>
  <si>
    <t>c</t>
    <phoneticPr fontId="37"/>
  </si>
  <si>
    <t>b</t>
    <phoneticPr fontId="37"/>
  </si>
  <si>
    <t>a</t>
    <phoneticPr fontId="37"/>
  </si>
  <si>
    <t>-</t>
    <phoneticPr fontId="37"/>
  </si>
  <si>
    <t>研</t>
    <rPh sb="0" eb="1">
      <t>ケン</t>
    </rPh>
    <phoneticPr fontId="37"/>
  </si>
  <si>
    <t>研：研修</t>
    <rPh sb="0" eb="1">
      <t>ケン</t>
    </rPh>
    <rPh sb="2" eb="4">
      <t>ケンシュウ</t>
    </rPh>
    <phoneticPr fontId="37"/>
  </si>
  <si>
    <t>-</t>
    <phoneticPr fontId="37"/>
  </si>
  <si>
    <t>～</t>
    <phoneticPr fontId="37"/>
  </si>
  <si>
    <t>出</t>
    <rPh sb="0" eb="1">
      <t>シュツ</t>
    </rPh>
    <phoneticPr fontId="37"/>
  </si>
  <si>
    <t>出：出張</t>
    <rPh sb="0" eb="1">
      <t>シュツ</t>
    </rPh>
    <rPh sb="2" eb="4">
      <t>シュッチョウ</t>
    </rPh>
    <phoneticPr fontId="37"/>
  </si>
  <si>
    <t>（</t>
    <phoneticPr fontId="37"/>
  </si>
  <si>
    <t>～</t>
    <phoneticPr fontId="37"/>
  </si>
  <si>
    <t>（</t>
    <phoneticPr fontId="37"/>
  </si>
  <si>
    <t>-</t>
    <phoneticPr fontId="37"/>
  </si>
  <si>
    <t>：</t>
    <phoneticPr fontId="37"/>
  </si>
  <si>
    <t>休</t>
    <rPh sb="0" eb="1">
      <t>ヤス</t>
    </rPh>
    <phoneticPr fontId="37"/>
  </si>
  <si>
    <t>休：休暇</t>
    <rPh sb="0" eb="1">
      <t>ヤス</t>
    </rPh>
    <rPh sb="2" eb="4">
      <t>キュウカ</t>
    </rPh>
    <phoneticPr fontId="37"/>
  </si>
  <si>
    <t>の勤務時間</t>
    <rPh sb="1" eb="3">
      <t>キンム</t>
    </rPh>
    <rPh sb="3" eb="5">
      <t>ジカン</t>
    </rPh>
    <phoneticPr fontId="37"/>
  </si>
  <si>
    <t>勤務時間</t>
    <rPh sb="0" eb="2">
      <t>キンム</t>
    </rPh>
    <rPh sb="2" eb="4">
      <t>ジカン</t>
    </rPh>
    <phoneticPr fontId="37"/>
  </si>
  <si>
    <t>うち、休憩時間</t>
    <rPh sb="3" eb="5">
      <t>キュウケイ</t>
    </rPh>
    <rPh sb="5" eb="7">
      <t>ジカン</t>
    </rPh>
    <phoneticPr fontId="37"/>
  </si>
  <si>
    <t>終了</t>
    <rPh sb="0" eb="2">
      <t>シュウリョウ</t>
    </rPh>
    <phoneticPr fontId="37"/>
  </si>
  <si>
    <t>開始</t>
    <rPh sb="0" eb="2">
      <t>カイシ</t>
    </rPh>
    <phoneticPr fontId="37"/>
  </si>
  <si>
    <t>終業時間</t>
    <rPh sb="0" eb="2">
      <t>シュウギョウ</t>
    </rPh>
    <rPh sb="2" eb="4">
      <t>ジカン</t>
    </rPh>
    <phoneticPr fontId="37"/>
  </si>
  <si>
    <t>始業時間</t>
    <rPh sb="0" eb="2">
      <t>シギョウ</t>
    </rPh>
    <rPh sb="2" eb="4">
      <t>ジカン</t>
    </rPh>
    <phoneticPr fontId="37"/>
  </si>
  <si>
    <t>記号</t>
    <rPh sb="0" eb="2">
      <t>キゴウ</t>
    </rPh>
    <phoneticPr fontId="37"/>
  </si>
  <si>
    <t>（記号の意味）</t>
    <rPh sb="1" eb="3">
      <t>キゴウ</t>
    </rPh>
    <rPh sb="4" eb="6">
      <t>イミ</t>
    </rPh>
    <phoneticPr fontId="37"/>
  </si>
  <si>
    <t>夜間及び深夜</t>
    <rPh sb="0" eb="2">
      <t>ヤカン</t>
    </rPh>
    <rPh sb="2" eb="3">
      <t>オヨ</t>
    </rPh>
    <rPh sb="4" eb="6">
      <t>シンヤ</t>
    </rPh>
    <phoneticPr fontId="37"/>
  </si>
  <si>
    <t>日中の勤務時間</t>
    <rPh sb="0" eb="2">
      <t>ニッチュウ</t>
    </rPh>
    <rPh sb="3" eb="5">
      <t>キンム</t>
    </rPh>
    <rPh sb="5" eb="7">
      <t>ジカン</t>
    </rPh>
    <phoneticPr fontId="37"/>
  </si>
  <si>
    <t>日中の時間帯</t>
    <rPh sb="0" eb="2">
      <t>ニッチュウ</t>
    </rPh>
    <rPh sb="3" eb="6">
      <t>ジカンタイ</t>
    </rPh>
    <phoneticPr fontId="3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</si>
  <si>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7"/>
  </si>
  <si>
    <t>※24時間表記</t>
    <rPh sb="3" eb="5">
      <t>ジカン</t>
    </rPh>
    <rPh sb="5" eb="7">
      <t>ヒョウキ</t>
    </rPh>
    <phoneticPr fontId="37"/>
  </si>
  <si>
    <t>■シフト記号表（勤務時間帯）</t>
    <rPh sb="4" eb="6">
      <t>キゴウ</t>
    </rPh>
    <rPh sb="6" eb="7">
      <t>ヒョウ</t>
    </rPh>
    <rPh sb="8" eb="10">
      <t>キンム</t>
    </rPh>
    <rPh sb="10" eb="13">
      <t>ジカンタイ</t>
    </rPh>
    <phoneticPr fontId="37"/>
  </si>
  <si>
    <t>≪要 提出≫</t>
    <rPh sb="1" eb="2">
      <t>ヨウ</t>
    </rPh>
    <rPh sb="3" eb="5">
      <t>テイシュツ</t>
    </rPh>
    <phoneticPr fontId="37"/>
  </si>
  <si>
    <t>ー</t>
  </si>
  <si>
    <t>介護従業者</t>
    <rPh sb="0" eb="2">
      <t>カイゴ</t>
    </rPh>
    <rPh sb="2" eb="5">
      <t>ジュウギョウシャ</t>
    </rPh>
    <phoneticPr fontId="37"/>
  </si>
  <si>
    <t>ba</t>
    <phoneticPr fontId="37"/>
  </si>
  <si>
    <t>ba</t>
    <phoneticPr fontId="37"/>
  </si>
  <si>
    <t>○○　R次郎</t>
    <rPh sb="4" eb="6">
      <t>ジロウ</t>
    </rPh>
    <phoneticPr fontId="37"/>
  </si>
  <si>
    <t>C</t>
  </si>
  <si>
    <t>g</t>
    <phoneticPr fontId="37"/>
  </si>
  <si>
    <t>○○　P子</t>
    <rPh sb="4" eb="5">
      <t>コ</t>
    </rPh>
    <phoneticPr fontId="37"/>
  </si>
  <si>
    <t>h</t>
    <phoneticPr fontId="37"/>
  </si>
  <si>
    <t>○○　N男</t>
    <phoneticPr fontId="37"/>
  </si>
  <si>
    <t>e</t>
    <phoneticPr fontId="37"/>
  </si>
  <si>
    <t>○○　M子</t>
    <phoneticPr fontId="37"/>
  </si>
  <si>
    <t>a</t>
    <phoneticPr fontId="37"/>
  </si>
  <si>
    <t>○○　L太</t>
    <phoneticPr fontId="37"/>
  </si>
  <si>
    <t>介護福祉士</t>
    <rPh sb="0" eb="2">
      <t>カイゴ</t>
    </rPh>
    <rPh sb="2" eb="5">
      <t>フクシシ</t>
    </rPh>
    <phoneticPr fontId="37"/>
  </si>
  <si>
    <t>f</t>
    <phoneticPr fontId="37"/>
  </si>
  <si>
    <t>○○　K子</t>
    <phoneticPr fontId="37"/>
  </si>
  <si>
    <t>○○　J太郎</t>
    <rPh sb="4" eb="6">
      <t>タロウ</t>
    </rPh>
    <phoneticPr fontId="37"/>
  </si>
  <si>
    <t>看護師</t>
    <rPh sb="0" eb="3">
      <t>カンゴシ</t>
    </rPh>
    <phoneticPr fontId="37"/>
  </si>
  <si>
    <t>i</t>
    <phoneticPr fontId="37"/>
  </si>
  <si>
    <t>b</t>
    <phoneticPr fontId="37"/>
  </si>
  <si>
    <t>j</t>
    <phoneticPr fontId="37"/>
  </si>
  <si>
    <t>c</t>
    <phoneticPr fontId="37"/>
  </si>
  <si>
    <t>○○　H美</t>
    <phoneticPr fontId="37"/>
  </si>
  <si>
    <t>A</t>
  </si>
  <si>
    <t>○○　G太</t>
    <phoneticPr fontId="37"/>
  </si>
  <si>
    <t>○○　F子</t>
    <phoneticPr fontId="37"/>
  </si>
  <si>
    <t>○○　E夫</t>
    <phoneticPr fontId="37"/>
  </si>
  <si>
    <t>d</t>
    <phoneticPr fontId="37"/>
  </si>
  <si>
    <t>○○　D美</t>
    <phoneticPr fontId="37"/>
  </si>
  <si>
    <t>○○　C太</t>
    <rPh sb="4" eb="5">
      <t>タ</t>
    </rPh>
    <phoneticPr fontId="37"/>
  </si>
  <si>
    <t>○○　B子</t>
    <rPh sb="4" eb="5">
      <t>コ</t>
    </rPh>
    <phoneticPr fontId="37"/>
  </si>
  <si>
    <t>介護支援専門員</t>
    <rPh sb="0" eb="2">
      <t>カイゴ</t>
    </rPh>
    <rPh sb="2" eb="4">
      <t>シエン</t>
    </rPh>
    <rPh sb="4" eb="7">
      <t>センモンイン</t>
    </rPh>
    <phoneticPr fontId="37"/>
  </si>
  <si>
    <t>○○　A男</t>
    <rPh sb="4" eb="5">
      <t>オトコ</t>
    </rPh>
    <phoneticPr fontId="37"/>
  </si>
  <si>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7"/>
  </si>
  <si>
    <t>管理者</t>
    <rPh sb="0" eb="3">
      <t>カンリシャ</t>
    </rPh>
    <phoneticPr fontId="37"/>
  </si>
  <si>
    <t>厚労　太郎</t>
    <rPh sb="0" eb="2">
      <t>コウロウ</t>
    </rPh>
    <rPh sb="3" eb="5">
      <t>タロウ</t>
    </rPh>
    <phoneticPr fontId="37"/>
  </si>
  <si>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</si>
  <si>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t>
    <phoneticPr fontId="37"/>
  </si>
  <si>
    <t>(9) 氏　名</t>
    <phoneticPr fontId="3"/>
  </si>
  <si>
    <t>(7)
勤務
形態</t>
    <phoneticPr fontId="3"/>
  </si>
  <si>
    <t>(6) 
職種</t>
    <phoneticPr fontId="3"/>
  </si>
  <si>
    <t>No</t>
    <phoneticPr fontId="37"/>
  </si>
  <si>
    <t>(</t>
    <phoneticPr fontId="37"/>
  </si>
  <si>
    <t>ba</t>
    <phoneticPr fontId="37"/>
  </si>
  <si>
    <t>ac</t>
    <phoneticPr fontId="37"/>
  </si>
  <si>
    <t>c</t>
    <phoneticPr fontId="37"/>
  </si>
  <si>
    <t>b</t>
    <phoneticPr fontId="37"/>
  </si>
  <si>
    <t>）</t>
    <phoneticPr fontId="37"/>
  </si>
  <si>
    <t>：</t>
    <phoneticPr fontId="37"/>
  </si>
  <si>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7"/>
  </si>
  <si>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7"/>
  </si>
  <si>
    <t>　(16) 宿泊サービスの利用者数を入力してください。</t>
    <rPh sb="6" eb="8">
      <t>シュクハク</t>
    </rPh>
    <rPh sb="13" eb="16">
      <t>リヨウシャ</t>
    </rPh>
    <rPh sb="16" eb="17">
      <t>スウ</t>
    </rPh>
    <rPh sb="18" eb="20">
      <t>ニュウリョク</t>
    </rPh>
    <phoneticPr fontId="37"/>
  </si>
  <si>
    <t>　(15) 通いサービスの利用者数を入力してください。</t>
    <rPh sb="6" eb="7">
      <t>カヨ</t>
    </rPh>
    <rPh sb="13" eb="16">
      <t>リヨウシャ</t>
    </rPh>
    <rPh sb="16" eb="17">
      <t>スウ</t>
    </rPh>
    <rPh sb="18" eb="20">
      <t>ニュウリョク</t>
    </rPh>
    <phoneticPr fontId="37"/>
  </si>
  <si>
    <t>に色づけされます。</t>
    <rPh sb="1" eb="2">
      <t>イロ</t>
    </rPh>
    <phoneticPr fontId="37"/>
  </si>
  <si>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</si>
  <si>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</si>
  <si>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3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</si>
  <si>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</si>
  <si>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</si>
  <si>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</si>
  <si>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37"/>
  </si>
  <si>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37"/>
  </si>
  <si>
    <t>　(9) 従業者の氏名を記入してください。</t>
    <rPh sb="5" eb="8">
      <t>ジュウギョウシャ</t>
    </rPh>
    <rPh sb="9" eb="11">
      <t>シメイ</t>
    </rPh>
    <rPh sb="12" eb="14">
      <t>キニュウ</t>
    </rPh>
    <phoneticPr fontId="3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</si>
  <si>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</si>
  <si>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7"/>
  </si>
  <si>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</si>
  <si>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</si>
  <si>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</si>
  <si>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（注）常勤・非常勤の区分について</t>
    <rPh sb="1" eb="2">
      <t>チュウ</t>
    </rPh>
    <rPh sb="3" eb="5">
      <t>ジョウキン</t>
    </rPh>
    <rPh sb="6" eb="9">
      <t>ヒジョウキン</t>
    </rPh>
    <rPh sb="10" eb="12">
      <t>クブン</t>
    </rPh>
    <phoneticPr fontId="37"/>
  </si>
  <si>
    <t>非常勤で兼務</t>
    <rPh sb="0" eb="1">
      <t>ヒ</t>
    </rPh>
    <rPh sb="1" eb="3">
      <t>ジョウキン</t>
    </rPh>
    <rPh sb="4" eb="6">
      <t>ケンム</t>
    </rPh>
    <phoneticPr fontId="37"/>
  </si>
  <si>
    <t>D</t>
    <phoneticPr fontId="37"/>
  </si>
  <si>
    <t>非常勤で専従</t>
    <rPh sb="0" eb="3">
      <t>ヒジョウキン</t>
    </rPh>
    <rPh sb="4" eb="6">
      <t>センジュウ</t>
    </rPh>
    <phoneticPr fontId="37"/>
  </si>
  <si>
    <t>C</t>
    <phoneticPr fontId="37"/>
  </si>
  <si>
    <t>常勤で兼務</t>
    <rPh sb="0" eb="2">
      <t>ジョウキン</t>
    </rPh>
    <rPh sb="3" eb="5">
      <t>ケンム</t>
    </rPh>
    <phoneticPr fontId="37"/>
  </si>
  <si>
    <t>B</t>
    <phoneticPr fontId="37"/>
  </si>
  <si>
    <t>常勤で専従</t>
    <rPh sb="0" eb="2">
      <t>ジョウキン</t>
    </rPh>
    <rPh sb="3" eb="5">
      <t>センジュウ</t>
    </rPh>
    <phoneticPr fontId="37"/>
  </si>
  <si>
    <t>A</t>
    <phoneticPr fontId="37"/>
  </si>
  <si>
    <t>区分</t>
    <rPh sb="0" eb="2">
      <t>クブン</t>
    </rPh>
    <phoneticPr fontId="3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</si>
  <si>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</si>
  <si>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</si>
  <si>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（サテライトの場合に選択）</t>
    <rPh sb="7" eb="9">
      <t>バアイ</t>
    </rPh>
    <rPh sb="10" eb="12">
      <t>センタク</t>
    </rPh>
    <phoneticPr fontId="37"/>
  </si>
  <si>
    <t>計画作成担当者</t>
    <rPh sb="0" eb="2">
      <t>ケイカク</t>
    </rPh>
    <rPh sb="2" eb="4">
      <t>サクセイ</t>
    </rPh>
    <rPh sb="4" eb="7">
      <t>タントウシャ</t>
    </rPh>
    <phoneticPr fontId="37"/>
  </si>
  <si>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37"/>
  </si>
  <si>
    <t>職種名</t>
    <rPh sb="0" eb="2">
      <t>ショクシュ</t>
    </rPh>
    <rPh sb="2" eb="3">
      <t>メイ</t>
    </rPh>
    <phoneticPr fontId="37"/>
  </si>
  <si>
    <t>No</t>
    <phoneticPr fontId="37"/>
  </si>
  <si>
    <t xml:space="preserve"> 　　 記入の順序は、職種ごとにまとめてください。</t>
    <rPh sb="4" eb="6">
      <t>キニュウ</t>
    </rPh>
    <rPh sb="7" eb="9">
      <t>ジュンジョ</t>
    </rPh>
    <rPh sb="11" eb="13">
      <t>ショクシュ</t>
    </rPh>
    <phoneticPr fontId="37"/>
  </si>
  <si>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7"/>
  </si>
  <si>
    <t>　　  新規又は再開の場合は、推定数を入力してください。</t>
    <phoneticPr fontId="37"/>
  </si>
  <si>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37"/>
  </si>
  <si>
    <t>　(4) 事業所の定員数を入力してください。</t>
    <rPh sb="5" eb="8">
      <t>ジギョウショ</t>
    </rPh>
    <rPh sb="9" eb="11">
      <t>テイイン</t>
    </rPh>
    <rPh sb="11" eb="12">
      <t>スウ</t>
    </rPh>
    <rPh sb="13" eb="15">
      <t>ニュウリョク</t>
    </rPh>
    <phoneticPr fontId="37"/>
  </si>
  <si>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7"/>
  </si>
  <si>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</si>
  <si>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37"/>
  </si>
  <si>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37"/>
  </si>
  <si>
    <t>　(1) 「計画」・「実績」のいずれかを選択してください。</t>
    <rPh sb="6" eb="8">
      <t>ケイカク</t>
    </rPh>
    <rPh sb="11" eb="13">
      <t>ジッセキ</t>
    </rPh>
    <rPh sb="20" eb="22">
      <t>センタク</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</si>
  <si>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</si>
  <si>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</si>
  <si>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・・・プルダウンから選択して入力する必要がある箇所です。</t>
    <rPh sb="10" eb="12">
      <t>センタク</t>
    </rPh>
    <rPh sb="14" eb="16">
      <t>ニュウリョク</t>
    </rPh>
    <rPh sb="18" eb="20">
      <t>ヒツヨウ</t>
    </rPh>
    <rPh sb="23" eb="25">
      <t>カショ</t>
    </rPh>
    <phoneticPr fontId="37"/>
  </si>
  <si>
    <t>下記の記入方法に従って、入力してください。</t>
    <phoneticPr fontId="37"/>
  </si>
  <si>
    <t>・・・直接入力する必要がある箇所です。</t>
    <rPh sb="3" eb="5">
      <t>チョクセツ</t>
    </rPh>
    <rPh sb="5" eb="7">
      <t>ニュウリョク</t>
    </rPh>
    <rPh sb="9" eb="11">
      <t>ヒツヨウ</t>
    </rPh>
    <rPh sb="14" eb="16">
      <t>カショ</t>
    </rPh>
    <phoneticPr fontId="37"/>
  </si>
  <si>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</si>
  <si>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≪提出不要≫</t>
    <rPh sb="1" eb="3">
      <t>テイシュツ</t>
    </rPh>
    <rPh sb="3" eb="5">
      <t>フヨウ</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</si>
  <si>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</si>
  <si>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</si>
  <si>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・「名前」に職種名を入力</t>
    <rPh sb="3" eb="5">
      <t>ナマエ</t>
    </rPh>
    <rPh sb="7" eb="9">
      <t>ショクシュ</t>
    </rPh>
    <rPh sb="9" eb="10">
      <t>メイ</t>
    </rPh>
    <rPh sb="11" eb="13">
      <t>ニュウリョク</t>
    </rPh>
    <phoneticPr fontId="37"/>
  </si>
  <si>
    <t>　・「数式」タブ　⇒　「名前の定義」を選択</t>
    <rPh sb="3" eb="5">
      <t>スウシキ</t>
    </rPh>
    <rPh sb="12" eb="14">
      <t>ナマエ</t>
    </rPh>
    <rPh sb="15" eb="17">
      <t>テイギ</t>
    </rPh>
    <rPh sb="19" eb="21">
      <t>センタク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</si>
  <si>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</si>
  <si>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</si>
  <si>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行が足りない場合は、適宜追加してください。</t>
    <rPh sb="1" eb="2">
      <t>ギョウ</t>
    </rPh>
    <rPh sb="3" eb="4">
      <t>タ</t>
    </rPh>
    <rPh sb="7" eb="9">
      <t>バアイ</t>
    </rPh>
    <rPh sb="11" eb="13">
      <t>テキギ</t>
    </rPh>
    <rPh sb="13" eb="15">
      <t>ツイカ</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</si>
  <si>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</si>
  <si>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F列・・・「計画作成担当者」</t>
    <rPh sb="2" eb="3">
      <t>レツ</t>
    </rPh>
    <rPh sb="7" eb="9">
      <t>ケイカク</t>
    </rPh>
    <rPh sb="9" eb="11">
      <t>サクセイ</t>
    </rPh>
    <rPh sb="11" eb="14">
      <t>タントウシャ</t>
    </rPh>
    <phoneticPr fontId="37"/>
  </si>
  <si>
    <t>　E列・・・「介護支援専門員」</t>
    <rPh sb="2" eb="3">
      <t>レツ</t>
    </rPh>
    <rPh sb="7" eb="9">
      <t>カイゴ</t>
    </rPh>
    <rPh sb="9" eb="11">
      <t>シエン</t>
    </rPh>
    <rPh sb="11" eb="14">
      <t>センモンイン</t>
    </rPh>
    <phoneticPr fontId="37"/>
  </si>
  <si>
    <t>　D列・・・「介護従業者」</t>
    <rPh sb="2" eb="3">
      <t>レツ</t>
    </rPh>
    <rPh sb="7" eb="9">
      <t>カイゴ</t>
    </rPh>
    <rPh sb="9" eb="12">
      <t>ジュウギョウシャ</t>
    </rPh>
    <phoneticPr fontId="37"/>
  </si>
  <si>
    <t>　C列・・・「管理者」</t>
    <rPh sb="2" eb="3">
      <t>レツ</t>
    </rPh>
    <rPh sb="7" eb="10">
      <t>カンリシャ</t>
    </rPh>
    <phoneticPr fontId="37"/>
  </si>
  <si>
    <t>　C14～L14・・・「職種」</t>
    <rPh sb="12" eb="14">
      <t>ショクシュ</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</si>
  <si>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</si>
  <si>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【自治体の皆様へ】</t>
    <rPh sb="1" eb="4">
      <t>ジチタイ</t>
    </rPh>
    <rPh sb="5" eb="7">
      <t>ミナサマ</t>
    </rPh>
    <phoneticPr fontId="3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</si>
  <si>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7"/>
  </si>
  <si>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7"/>
  </si>
  <si>
    <t>ー</t>
    <phoneticPr fontId="37"/>
  </si>
  <si>
    <t>小規模多機能型サービス等計画作成担当者研修修了</t>
    <phoneticPr fontId="37"/>
  </si>
  <si>
    <t>准看護師</t>
    <rPh sb="0" eb="4">
      <t>ジュンカンゴシ</t>
    </rPh>
    <phoneticPr fontId="37"/>
  </si>
  <si>
    <t>みなし措置</t>
    <rPh sb="3" eb="5">
      <t>ソチ</t>
    </rPh>
    <phoneticPr fontId="37"/>
  </si>
  <si>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41"/>
  </si>
  <si>
    <t>資格</t>
    <rPh sb="0" eb="2">
      <t>シカク</t>
    </rPh>
    <phoneticPr fontId="37"/>
  </si>
  <si>
    <t>２．職種名・資格名称</t>
    <rPh sb="2" eb="4">
      <t>ショクシュ</t>
    </rPh>
    <rPh sb="4" eb="5">
      <t>メイ</t>
    </rPh>
    <rPh sb="6" eb="8">
      <t>シカク</t>
    </rPh>
    <rPh sb="8" eb="10">
      <t>メイショウ</t>
    </rPh>
    <phoneticPr fontId="37"/>
  </si>
  <si>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</si>
  <si>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7"/>
  </si>
  <si>
    <t>（サテライト型）小規模多機能型居宅介護</t>
    <rPh sb="8" eb="11">
      <t>ショウキボ</t>
    </rPh>
    <rPh sb="11" eb="14">
      <t>タキノウ</t>
    </rPh>
    <rPh sb="14" eb="15">
      <t>ガタ</t>
    </rPh>
    <rPh sb="15" eb="17">
      <t>キョタク</t>
    </rPh>
    <rPh sb="17" eb="19">
      <t>カイゴ</t>
    </rPh>
    <phoneticPr fontId="37"/>
  </si>
  <si>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7"/>
  </si>
  <si>
    <t>介護予防小規模多機能型居宅介護</t>
    <rPh sb="0" eb="2">
      <t>カイゴ</t>
    </rPh>
    <rPh sb="2" eb="4">
      <t>ヨボウ</t>
    </rPh>
    <rPh sb="4" eb="7">
      <t>ショウキボ</t>
    </rPh>
    <rPh sb="7" eb="11">
      <t>タキノウガタ</t>
    </rPh>
    <rPh sb="11" eb="13">
      <t>キョタク</t>
    </rPh>
    <rPh sb="13" eb="15">
      <t>カイゴ</t>
    </rPh>
    <phoneticPr fontId="37"/>
  </si>
  <si>
    <t>サービス種別</t>
    <rPh sb="4" eb="6">
      <t>シュベツ</t>
    </rPh>
    <phoneticPr fontId="37"/>
  </si>
  <si>
    <t>No</t>
    <phoneticPr fontId="37"/>
  </si>
  <si>
    <t>１．サービス種別</t>
    <rPh sb="6" eb="8">
      <t>シュベツ</t>
    </rPh>
    <phoneticPr fontId="37"/>
  </si>
  <si>
    <t>実績</t>
  </si>
  <si>
    <t>定員超過利用減算</t>
    <rPh sb="0" eb="2">
      <t>テイイン</t>
    </rPh>
    <rPh sb="2" eb="4">
      <t>チョウカ</t>
    </rPh>
    <rPh sb="4" eb="6">
      <t>リヨウ</t>
    </rPh>
    <rPh sb="6" eb="8">
      <t>ゲンサン</t>
    </rPh>
    <phoneticPr fontId="3"/>
  </si>
  <si>
    <t>登録者数が運営規程に定められている登録定員を超える</t>
    <rPh sb="0" eb="3">
      <t>トウロクシャ</t>
    </rPh>
    <rPh sb="3" eb="4">
      <t>スウ</t>
    </rPh>
    <rPh sb="5" eb="9">
      <t>ウンエイキテイ</t>
    </rPh>
    <rPh sb="10" eb="11">
      <t>サダ</t>
    </rPh>
    <rPh sb="17" eb="19">
      <t>トウロク</t>
    </rPh>
    <rPh sb="19" eb="21">
      <t>テイイン</t>
    </rPh>
    <rPh sb="22" eb="23">
      <t>コ</t>
    </rPh>
    <phoneticPr fontId="3"/>
  </si>
  <si>
    <t>人員基準欠如減算</t>
    <rPh sb="0" eb="2">
      <t>ジンイン</t>
    </rPh>
    <rPh sb="2" eb="4">
      <t>キジュン</t>
    </rPh>
    <rPh sb="4" eb="6">
      <t>ケツジョ</t>
    </rPh>
    <rPh sb="6" eb="8">
      <t>ゲンサン</t>
    </rPh>
    <phoneticPr fontId="3"/>
  </si>
  <si>
    <t>指定基準に定める員数の従業者を置いていない</t>
    <rPh sb="0" eb="2">
      <t>シテイ</t>
    </rPh>
    <rPh sb="2" eb="4">
      <t>キジュン</t>
    </rPh>
    <rPh sb="5" eb="6">
      <t>サダ</t>
    </rPh>
    <rPh sb="8" eb="10">
      <t>インスウ</t>
    </rPh>
    <rPh sb="11" eb="14">
      <t>ジュウギョウシャ</t>
    </rPh>
    <rPh sb="15" eb="16">
      <t>オ</t>
    </rPh>
    <phoneticPr fontId="3"/>
  </si>
  <si>
    <t>利用者や家族の状況により、ケアマネジャーが必要と認め、登録者へのサービス提供に支障がない</t>
    <rPh sb="0" eb="3">
      <t>リヨウシャ</t>
    </rPh>
    <rPh sb="4" eb="6">
      <t>カゾク</t>
    </rPh>
    <rPh sb="7" eb="9">
      <t>ジョウキョウ</t>
    </rPh>
    <rPh sb="21" eb="23">
      <t>ヒツヨウ</t>
    </rPh>
    <rPh sb="24" eb="25">
      <t>ミト</t>
    </rPh>
    <rPh sb="27" eb="30">
      <t>トウロクシャ</t>
    </rPh>
    <rPh sb="36" eb="38">
      <t>テイキョウ</t>
    </rPh>
    <rPh sb="39" eb="41">
      <t>シショウ</t>
    </rPh>
    <phoneticPr fontId="3"/>
  </si>
  <si>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3"/>
  </si>
  <si>
    <t>□</t>
    <phoneticPr fontId="3"/>
  </si>
  <si>
    <t>特別地域加算</t>
    <rPh sb="0" eb="2">
      <t>トクベツ</t>
    </rPh>
    <rPh sb="2" eb="4">
      <t>チイキ</t>
    </rPh>
    <rPh sb="4" eb="6">
      <t>カサン</t>
    </rPh>
    <phoneticPr fontId="3"/>
  </si>
  <si>
    <t>厚生労働大臣の定める地域</t>
    <rPh sb="0" eb="2">
      <t>コウセイ</t>
    </rPh>
    <rPh sb="2" eb="4">
      <t>ロウドウ</t>
    </rPh>
    <rPh sb="4" eb="6">
      <t>ダイジン</t>
    </rPh>
    <rPh sb="7" eb="8">
      <t>サダ</t>
    </rPh>
    <rPh sb="10" eb="12">
      <t>チイキ</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</si>
  <si>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</si>
  <si>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</si>
  <si>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3"/>
  </si>
  <si>
    <t>日常生活自立度ランクⅢ以上の者に対して算定</t>
    <rPh sb="0" eb="2">
      <t>ニチジョウ</t>
    </rPh>
    <rPh sb="2" eb="4">
      <t>セイカツ</t>
    </rPh>
    <rPh sb="4" eb="7">
      <t>ジリツド</t>
    </rPh>
    <rPh sb="11" eb="13">
      <t>イジョウ</t>
    </rPh>
    <rPh sb="14" eb="15">
      <t>モノ</t>
    </rPh>
    <rPh sb="16" eb="17">
      <t>タイ</t>
    </rPh>
    <rPh sb="19" eb="21">
      <t>サンテイ</t>
    </rPh>
    <phoneticPr fontId="3"/>
  </si>
  <si>
    <t>要介護２であって、日常生活自立度ランクⅡの者に対して算定</t>
    <rPh sb="0" eb="3">
      <t>ヨウカイゴ</t>
    </rPh>
    <rPh sb="9" eb="11">
      <t>ニチジョウ</t>
    </rPh>
    <rPh sb="11" eb="13">
      <t>セイカツ</t>
    </rPh>
    <rPh sb="13" eb="16">
      <t>ジリツド</t>
    </rPh>
    <rPh sb="21" eb="22">
      <t>モノ</t>
    </rPh>
    <rPh sb="23" eb="24">
      <t>タイ</t>
    </rPh>
    <rPh sb="26" eb="28">
      <t>サンテイ</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</si>
  <si>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</si>
  <si>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医師が、認知症の行動・心理症状が認められるため、在宅での生活が困難であり、緊急にサービスを利用することが適当と判断</t>
    <rPh sb="0" eb="2">
      <t>イシ</t>
    </rPh>
    <rPh sb="4" eb="7">
      <t>ニンチショウ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5" eb="47">
      <t>リヨウ</t>
    </rPh>
    <rPh sb="52" eb="54">
      <t>テキトウ</t>
    </rPh>
    <rPh sb="55" eb="57">
      <t>ハンダン</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</si>
  <si>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</si>
  <si>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3"/>
  </si>
  <si>
    <t>認知症加算の算定</t>
    <rPh sb="0" eb="3">
      <t>ニンチショウ</t>
    </rPh>
    <rPh sb="3" eb="5">
      <t>カサン</t>
    </rPh>
    <rPh sb="6" eb="8">
      <t>サンテイ</t>
    </rPh>
    <phoneticPr fontId="3"/>
  </si>
  <si>
    <t>算定なし</t>
    <rPh sb="0" eb="2">
      <t>サンテイ</t>
    </rPh>
    <phoneticPr fontId="3"/>
  </si>
  <si>
    <t>専従の常勤看護師１名以上</t>
    <rPh sb="0" eb="2">
      <t>センジュウ</t>
    </rPh>
    <rPh sb="3" eb="5">
      <t>ジョウキン</t>
    </rPh>
    <rPh sb="5" eb="8">
      <t>カンゴシ</t>
    </rPh>
    <rPh sb="9" eb="10">
      <t>メイ</t>
    </rPh>
    <rPh sb="10" eb="12">
      <t>イジョウ</t>
    </rPh>
    <phoneticPr fontId="3"/>
  </si>
  <si>
    <t>看護職員配置加算（Ⅱ）（Ⅲ）の算定</t>
    <rPh sb="15" eb="17">
      <t>サンテイ</t>
    </rPh>
    <phoneticPr fontId="3"/>
  </si>
  <si>
    <t>□</t>
    <phoneticPr fontId="3"/>
  </si>
  <si>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3"/>
  </si>
  <si>
    <t>□</t>
    <phoneticPr fontId="3"/>
  </si>
  <si>
    <t>非該当</t>
    <rPh sb="0" eb="3">
      <t>ヒガイトウ</t>
    </rPh>
    <phoneticPr fontId="3"/>
  </si>
  <si>
    <t>専従の常勤准看護師１名以上</t>
    <rPh sb="0" eb="2">
      <t>センジュウ</t>
    </rPh>
    <rPh sb="3" eb="5">
      <t>ジョウキン</t>
    </rPh>
    <rPh sb="5" eb="6">
      <t>ジュン</t>
    </rPh>
    <rPh sb="6" eb="9">
      <t>カンゴシ</t>
    </rPh>
    <rPh sb="10" eb="11">
      <t>メイ</t>
    </rPh>
    <rPh sb="11" eb="13">
      <t>イジョウ</t>
    </rPh>
    <phoneticPr fontId="3"/>
  </si>
  <si>
    <t>看護職員配置加算（Ⅰ）（Ⅲ）の算定</t>
    <rPh sb="15" eb="17">
      <t>サンテイ</t>
    </rPh>
    <phoneticPr fontId="3"/>
  </si>
  <si>
    <t>看護職員を常勤換算方法で１名以上</t>
    <rPh sb="0" eb="2">
      <t>カンゴ</t>
    </rPh>
    <rPh sb="2" eb="4">
      <t>ショクイン</t>
    </rPh>
    <rPh sb="5" eb="7">
      <t>ジョウキン</t>
    </rPh>
    <rPh sb="7" eb="9">
      <t>カンサン</t>
    </rPh>
    <rPh sb="9" eb="11">
      <t>ホウホウ</t>
    </rPh>
    <rPh sb="13" eb="14">
      <t>メイ</t>
    </rPh>
    <rPh sb="14" eb="16">
      <t>イジョウ</t>
    </rPh>
    <phoneticPr fontId="3"/>
  </si>
  <si>
    <t>看護職員配置加算（Ⅰ）（Ⅱ）の算定</t>
    <rPh sb="15" eb="17">
      <t>サンテイ</t>
    </rPh>
    <phoneticPr fontId="3"/>
  </si>
  <si>
    <t>看護師により24時間連絡できる体制</t>
    <rPh sb="0" eb="3">
      <t>カンゴシ</t>
    </rPh>
    <rPh sb="8" eb="10">
      <t>ジカン</t>
    </rPh>
    <rPh sb="10" eb="12">
      <t>レンラク</t>
    </rPh>
    <rPh sb="15" eb="17">
      <t>タイセイ</t>
    </rPh>
    <phoneticPr fontId="3"/>
  </si>
  <si>
    <t>あり</t>
    <phoneticPr fontId="3"/>
  </si>
  <si>
    <t>訪問サービス提供回数が月当たり200回以上（同一建物居住者を含めず）</t>
    <rPh sb="0" eb="2">
      <t>ホウモン</t>
    </rPh>
    <rPh sb="6" eb="8">
      <t>テイキョウ</t>
    </rPh>
    <rPh sb="8" eb="10">
      <t>カイスウ</t>
    </rPh>
    <rPh sb="11" eb="12">
      <t>ツキ</t>
    </rPh>
    <rPh sb="12" eb="13">
      <t>ア</t>
    </rPh>
    <rPh sb="18" eb="21">
      <t>カイイジョウ</t>
    </rPh>
    <rPh sb="22" eb="24">
      <t>ドウイツ</t>
    </rPh>
    <rPh sb="24" eb="26">
      <t>タテモノ</t>
    </rPh>
    <rPh sb="26" eb="29">
      <t>キョジュウシャ</t>
    </rPh>
    <rPh sb="30" eb="31">
      <t>フク</t>
    </rPh>
    <phoneticPr fontId="3"/>
  </si>
  <si>
    <t>訪問リハビリテーション事業所、通所リハビリテーション事業所又はリハビリテーションを実施している医療提供施設の理学療法士等の助言に基づき、小規模多機能型居宅介護計画を作成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8" eb="71">
      <t>ショウキボ</t>
    </rPh>
    <rPh sb="71" eb="75">
      <t>タキノウガタ</t>
    </rPh>
    <rPh sb="75" eb="77">
      <t>キョタク</t>
    </rPh>
    <rPh sb="77" eb="79">
      <t>カイゴ</t>
    </rPh>
    <rPh sb="79" eb="81">
      <t>ケイカク</t>
    </rPh>
    <phoneticPr fontId="3"/>
  </si>
  <si>
    <t>作成</t>
    <rPh sb="0" eb="2">
      <t>サクセイ</t>
    </rPh>
    <phoneticPr fontId="3"/>
  </si>
  <si>
    <t>訪問リハビリテーション事業所、通所リハビリテーション事業所又はリハビリテーションを実施している医療提供施設の理学療法士等がリハビリテーションの一環として当該利用者の居宅を訪問する際に介護支援専門員が同行する等により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71" eb="73">
      <t>イッカン</t>
    </rPh>
    <rPh sb="76" eb="78">
      <t>トウガイ</t>
    </rPh>
    <rPh sb="78" eb="81">
      <t>リヨウシャ</t>
    </rPh>
    <rPh sb="82" eb="84">
      <t>キョタク</t>
    </rPh>
    <rPh sb="85" eb="87">
      <t>ホウモン</t>
    </rPh>
    <rPh sb="89" eb="90">
      <t>サイ</t>
    </rPh>
    <rPh sb="99" eb="101">
      <t>ドウコウ</t>
    </rPh>
    <rPh sb="103" eb="104">
      <t>トウ</t>
    </rPh>
    <rPh sb="107" eb="109">
      <t>キョウドウ</t>
    </rPh>
    <rPh sb="111" eb="112">
      <t>オコナ</t>
    </rPh>
    <rPh sb="114" eb="116">
      <t>セイカツ</t>
    </rPh>
    <rPh sb="116" eb="118">
      <t>キノウ</t>
    </rPh>
    <phoneticPr fontId="3"/>
  </si>
  <si>
    <t>生活機能の向上を目的とした小規模多機能型居宅介護計画の作成</t>
    <phoneticPr fontId="3"/>
  </si>
  <si>
    <t>初回の小規模多機能型居宅介護が行われた日の属する月以降３月間</t>
    <phoneticPr fontId="3"/>
  </si>
  <si>
    <t>生活機能向上連携加算（Ⅰ）の算定</t>
    <rPh sb="0" eb="2">
      <t>セイカツ</t>
    </rPh>
    <rPh sb="2" eb="4">
      <t>キノウ</t>
    </rPh>
    <rPh sb="4" eb="6">
      <t>コウジョウ</t>
    </rPh>
    <rPh sb="6" eb="8">
      <t>レンケイ</t>
    </rPh>
    <rPh sb="8" eb="10">
      <t>カサン</t>
    </rPh>
    <rPh sb="14" eb="16">
      <t>サンテイ</t>
    </rPh>
    <phoneticPr fontId="3"/>
  </si>
  <si>
    <t>口腔・栄養スクリーニング加算</t>
    <rPh sb="0" eb="2">
      <t>コウクウ</t>
    </rPh>
    <phoneticPr fontId="3"/>
  </si>
  <si>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3"/>
  </si>
  <si>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3"/>
  </si>
  <si>
    <t>他事業所で同加算の算定</t>
    <rPh sb="0" eb="1">
      <t>ホカ</t>
    </rPh>
    <rPh sb="1" eb="4">
      <t>ジギョウショ</t>
    </rPh>
    <rPh sb="5" eb="6">
      <t>ドウ</t>
    </rPh>
    <rPh sb="6" eb="8">
      <t>カサン</t>
    </rPh>
    <rPh sb="9" eb="11">
      <t>サンテイ</t>
    </rPh>
    <phoneticPr fontId="3"/>
  </si>
  <si>
    <t>科学的介護推進体制加算</t>
    <rPh sb="0" eb="3">
      <t>カガクテキ</t>
    </rPh>
    <rPh sb="3" eb="5">
      <t>カイゴ</t>
    </rPh>
    <rPh sb="5" eb="7">
      <t>スイシン</t>
    </rPh>
    <rPh sb="7" eb="9">
      <t>タイセイ</t>
    </rPh>
    <rPh sb="9" eb="11">
      <t>カサン</t>
    </rPh>
    <phoneticPr fontId="3"/>
  </si>
  <si>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3"/>
  </si>
  <si>
    <t>サービス提供体制強化加算（Ⅰ）</t>
    <rPh sb="4" eb="6">
      <t>テイキョウ</t>
    </rPh>
    <rPh sb="6" eb="8">
      <t>タイセイ</t>
    </rPh>
    <rPh sb="8" eb="10">
      <t>キョウカ</t>
    </rPh>
    <rPh sb="10" eb="12">
      <t>カサン</t>
    </rPh>
    <phoneticPr fontId="3"/>
  </si>
  <si>
    <t>１　研修の計画策定、実施</t>
    <rPh sb="2" eb="4">
      <t>ケンシュウ</t>
    </rPh>
    <rPh sb="5" eb="7">
      <t>ケイカク</t>
    </rPh>
    <rPh sb="7" eb="9">
      <t>サクテイ</t>
    </rPh>
    <rPh sb="10" eb="12">
      <t>ジッシ</t>
    </rPh>
    <phoneticPr fontId="3"/>
  </si>
  <si>
    <t>□</t>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</si>
  <si>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</si>
  <si>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定期的に実施</t>
    <rPh sb="0" eb="3">
      <t>テイキテキ</t>
    </rPh>
    <rPh sb="4" eb="6">
      <t>ジッシ</t>
    </rPh>
    <phoneticPr fontId="3"/>
  </si>
  <si>
    <t>３　次の(一)、(二)のいずれかに適合</t>
    <rPh sb="2" eb="3">
      <t>ツギ</t>
    </rPh>
    <rPh sb="5" eb="6">
      <t>1</t>
    </rPh>
    <rPh sb="9" eb="10">
      <t>2</t>
    </rPh>
    <rPh sb="17" eb="19">
      <t>テキゴウ</t>
    </rPh>
    <phoneticPr fontId="3"/>
  </si>
  <si>
    <t>(一)従業者（看護師・准看護師除く）総数のうち介護福祉士の占める割合</t>
    <rPh sb="1" eb="2">
      <t>イチ</t>
    </rPh>
    <rPh sb="3" eb="6">
      <t>ジュウギョウシャ</t>
    </rPh>
    <rPh sb="7" eb="10">
      <t>カンゴシ</t>
    </rPh>
    <rPh sb="11" eb="15">
      <t>ジュンカンゴシ</t>
    </rPh>
    <rPh sb="15" eb="16">
      <t>ノゾ</t>
    </rPh>
    <rPh sb="18" eb="20">
      <t>ソウスウ</t>
    </rPh>
    <rPh sb="23" eb="25">
      <t>カイゴ</t>
    </rPh>
    <rPh sb="25" eb="28">
      <t>フクシシ</t>
    </rPh>
    <rPh sb="29" eb="30">
      <t>シ</t>
    </rPh>
    <rPh sb="32" eb="34">
      <t>ワリアイ</t>
    </rPh>
    <phoneticPr fontId="3"/>
  </si>
  <si>
    <t>７割以上</t>
    <rPh sb="1" eb="2">
      <t>ワリ</t>
    </rPh>
    <rPh sb="2" eb="4">
      <t>イジョウ</t>
    </rPh>
    <phoneticPr fontId="3"/>
  </si>
  <si>
    <t>(二)従業者（看護師・准看護師除く）総数のうち勤続年数10年以上の介護福祉士の占める割合</t>
    <rPh sb="1" eb="2">
      <t>ニ</t>
    </rPh>
    <rPh sb="3" eb="6">
      <t>ジュウギョウシャ</t>
    </rPh>
    <rPh sb="7" eb="10">
      <t>カンゴシ</t>
    </rPh>
    <rPh sb="11" eb="15">
      <t>ジュンカンゴシ</t>
    </rPh>
    <rPh sb="15" eb="16">
      <t>ノゾ</t>
    </rPh>
    <rPh sb="18" eb="20">
      <t>ソウスウ</t>
    </rPh>
    <rPh sb="23" eb="25">
      <t>キンゾク</t>
    </rPh>
    <rPh sb="25" eb="27">
      <t>ネンスウ</t>
    </rPh>
    <rPh sb="29" eb="30">
      <t>ネン</t>
    </rPh>
    <rPh sb="30" eb="32">
      <t>イジョウ</t>
    </rPh>
    <rPh sb="33" eb="35">
      <t>カイゴ</t>
    </rPh>
    <rPh sb="35" eb="38">
      <t>フクシシ</t>
    </rPh>
    <rPh sb="39" eb="40">
      <t>シ</t>
    </rPh>
    <rPh sb="42" eb="44">
      <t>ワリアイ</t>
    </rPh>
    <phoneticPr fontId="3"/>
  </si>
  <si>
    <t>２割５分以上</t>
    <rPh sb="1" eb="2">
      <t>ワリ</t>
    </rPh>
    <rPh sb="3" eb="4">
      <t>フン</t>
    </rPh>
    <rPh sb="4" eb="6">
      <t>イジョウ</t>
    </rPh>
    <phoneticPr fontId="3"/>
  </si>
  <si>
    <t>４　定員超過利用又は人員基準欠如</t>
    <rPh sb="2" eb="4">
      <t>テイイン</t>
    </rPh>
    <rPh sb="4" eb="6">
      <t>チョウカ</t>
    </rPh>
    <rPh sb="6" eb="8">
      <t>リヨウ</t>
    </rPh>
    <rPh sb="8" eb="9">
      <t>マタ</t>
    </rPh>
    <rPh sb="10" eb="12">
      <t>ジンイン</t>
    </rPh>
    <rPh sb="12" eb="14">
      <t>キジュン</t>
    </rPh>
    <rPh sb="14" eb="16">
      <t>ケツジョ</t>
    </rPh>
    <phoneticPr fontId="3"/>
  </si>
  <si>
    <t>３　従業者（看護師・准看護師除く）総数のうち介護福祉士の占める割合</t>
    <rPh sb="2" eb="5">
      <t>ジュウギョウシャ</t>
    </rPh>
    <rPh sb="6" eb="9">
      <t>カンゴシ</t>
    </rPh>
    <rPh sb="10" eb="14">
      <t>ジュンカンゴシ</t>
    </rPh>
    <rPh sb="14" eb="15">
      <t>ノゾ</t>
    </rPh>
    <rPh sb="17" eb="19">
      <t>ソウスウ</t>
    </rPh>
    <rPh sb="22" eb="24">
      <t>カイゴ</t>
    </rPh>
    <rPh sb="24" eb="27">
      <t>フクシシ</t>
    </rPh>
    <rPh sb="28" eb="29">
      <t>シ</t>
    </rPh>
    <rPh sb="31" eb="33">
      <t>ワリアイ</t>
    </rPh>
    <phoneticPr fontId="3"/>
  </si>
  <si>
    <t>５割以上</t>
    <rPh sb="1" eb="2">
      <t>ワリ</t>
    </rPh>
    <rPh sb="2" eb="4">
      <t>イジョウ</t>
    </rPh>
    <phoneticPr fontId="3"/>
  </si>
  <si>
    <t>３　次の(一)、(二)、(三)のいずれかに適合</t>
    <rPh sb="2" eb="3">
      <t>ツギ</t>
    </rPh>
    <rPh sb="5" eb="6">
      <t>1</t>
    </rPh>
    <rPh sb="9" eb="10">
      <t>2</t>
    </rPh>
    <rPh sb="13" eb="14">
      <t>サン</t>
    </rPh>
    <rPh sb="21" eb="23">
      <t>テキゴウ</t>
    </rPh>
    <phoneticPr fontId="3"/>
  </si>
  <si>
    <t>４割以上</t>
    <rPh sb="1" eb="2">
      <t>ワリ</t>
    </rPh>
    <rPh sb="2" eb="4">
      <t>イジョウ</t>
    </rPh>
    <phoneticPr fontId="3"/>
  </si>
  <si>
    <t>(二)従業者総数のうち常勤職員の占める割合</t>
    <rPh sb="1" eb="2">
      <t>ニ</t>
    </rPh>
    <rPh sb="3" eb="6">
      <t>ジュウギョウシャ</t>
    </rPh>
    <rPh sb="6" eb="8">
      <t>ソウスウ</t>
    </rPh>
    <rPh sb="11" eb="13">
      <t>ジョウキン</t>
    </rPh>
    <rPh sb="13" eb="15">
      <t>ショクイン</t>
    </rPh>
    <rPh sb="16" eb="17">
      <t>シ</t>
    </rPh>
    <rPh sb="19" eb="21">
      <t>ワリアイ</t>
    </rPh>
    <phoneticPr fontId="3"/>
  </si>
  <si>
    <t>６割以上</t>
    <rPh sb="1" eb="2">
      <t>ワリ</t>
    </rPh>
    <rPh sb="2" eb="4">
      <t>イジョウ</t>
    </rPh>
    <phoneticPr fontId="3"/>
  </si>
  <si>
    <t>(三)従業者総数のうち勤続年数７年以上の者の占める割合</t>
    <rPh sb="1" eb="2">
      <t>サン</t>
    </rPh>
    <rPh sb="3" eb="6">
      <t>ジュウギョウシャ</t>
    </rPh>
    <rPh sb="6" eb="8">
      <t>ソウスウ</t>
    </rPh>
    <rPh sb="11" eb="13">
      <t>キンゾク</t>
    </rPh>
    <rPh sb="13" eb="15">
      <t>ネンスウ</t>
    </rPh>
    <rPh sb="16" eb="17">
      <t>ネン</t>
    </rPh>
    <rPh sb="17" eb="19">
      <t>イジョウ</t>
    </rPh>
    <rPh sb="20" eb="21">
      <t>モノ</t>
    </rPh>
    <rPh sb="22" eb="23">
      <t>シ</t>
    </rPh>
    <rPh sb="25" eb="27">
      <t>ワリアイ</t>
    </rPh>
    <phoneticPr fontId="3"/>
  </si>
  <si>
    <t>３割以上</t>
    <rPh sb="1" eb="2">
      <t>ワリ</t>
    </rPh>
    <rPh sb="2" eb="4">
      <t>イジョウ</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</si>
  <si>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</si>
  <si>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なし</t>
    <phoneticPr fontId="3"/>
  </si>
  <si>
    <t>７　次の(一)、(二)、(三)のいずれにも適合</t>
    <rPh sb="2" eb="3">
      <t>ツギ</t>
    </rPh>
    <rPh sb="5" eb="6">
      <t>1</t>
    </rPh>
    <rPh sb="9" eb="10">
      <t>2</t>
    </rPh>
    <rPh sb="13" eb="14">
      <t>サン</t>
    </rPh>
    <rPh sb="21" eb="23">
      <t>テキゴウ</t>
    </rPh>
    <phoneticPr fontId="3"/>
  </si>
  <si>
    <t>(一)任用の際の職責又は職務内容等の要件を書面で作成し、全ての介護職員に周知</t>
    <rPh sb="21" eb="23">
      <t>ショメン</t>
    </rPh>
    <rPh sb="24" eb="26">
      <t>サクセイ</t>
    </rPh>
    <phoneticPr fontId="3"/>
  </si>
  <si>
    <t>(三)経験、資格等に応じて昇級する仕組み又は一定の基準に基づき定期に昇給を判定する仕組みを就業規則等で明確に整備し、全ての介護職員に周知</t>
    <rPh sb="1" eb="2">
      <t>サン</t>
    </rPh>
    <rPh sb="3" eb="5">
      <t>ケイケン</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3">
      <t>テイキ</t>
    </rPh>
    <rPh sb="34" eb="36">
      <t>ショウキュウ</t>
    </rPh>
    <rPh sb="37" eb="39">
      <t>ハンテイ</t>
    </rPh>
    <rPh sb="41" eb="43">
      <t>シク</t>
    </rPh>
    <rPh sb="45" eb="47">
      <t>シュウギョウ</t>
    </rPh>
    <rPh sb="47" eb="49">
      <t>キソク</t>
    </rPh>
    <rPh sb="49" eb="50">
      <t>トウ</t>
    </rPh>
    <rPh sb="51" eb="53">
      <t>メイカク</t>
    </rPh>
    <rPh sb="54" eb="56">
      <t>セイビ</t>
    </rPh>
    <rPh sb="58" eb="59">
      <t>スベ</t>
    </rPh>
    <rPh sb="61" eb="63">
      <t>カイゴ</t>
    </rPh>
    <rPh sb="63" eb="65">
      <t>ショクイン</t>
    </rPh>
    <rPh sb="66" eb="68">
      <t>シュウチ</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</si>
  <si>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</si>
  <si>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７　次の(一)、(二)のいずれにも適合</t>
    <rPh sb="2" eb="3">
      <t>ツギ</t>
    </rPh>
    <rPh sb="5" eb="6">
      <t>1</t>
    </rPh>
    <rPh sb="9" eb="10">
      <t>2</t>
    </rPh>
    <rPh sb="11" eb="12">
      <t>キジュン</t>
    </rPh>
    <rPh sb="17" eb="19">
      <t>テキゴウ</t>
    </rPh>
    <phoneticPr fontId="3"/>
  </si>
  <si>
    <t>(二)資質の向上の支援に関する計画の策定、研修の実施又は研修の機会を確保し、全ての介護職員に周知</t>
    <phoneticPr fontId="3"/>
  </si>
  <si>
    <t>７　次の(一)、(二)のいずれかに適合</t>
    <rPh sb="2" eb="3">
      <t>ツギ</t>
    </rPh>
    <rPh sb="5" eb="6">
      <t>1</t>
    </rPh>
    <rPh sb="9" eb="10">
      <t>2</t>
    </rPh>
    <rPh sb="17" eb="19">
      <t>テキゴウ</t>
    </rPh>
    <phoneticPr fontId="3"/>
  </si>
  <si>
    <t>７　次の(一)、(二)、(三)のいずれかに適合</t>
    <rPh sb="2" eb="3">
      <t>ツギ</t>
    </rPh>
    <rPh sb="5" eb="6">
      <t>1</t>
    </rPh>
    <rPh sb="9" eb="10">
      <t>2</t>
    </rPh>
    <rPh sb="13" eb="14">
      <t>サン</t>
    </rPh>
    <rPh sb="21" eb="23">
      <t>テキゴウ</t>
    </rPh>
    <phoneticPr fontId="3"/>
  </si>
  <si>
    <t>(三)処遇改善の内容（賃金改善を除く）及び処遇改善に要した費用を全ての職員に周知</t>
    <rPh sb="1" eb="2">
      <t>サン</t>
    </rPh>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
  </si>
  <si>
    <t>５　サービス提供体制強化加算（Ⅰ）又は（Ⅱ）の算定</t>
    <rPh sb="6" eb="8">
      <t>テイキョウ</t>
    </rPh>
    <rPh sb="8" eb="10">
      <t>タイセイ</t>
    </rPh>
    <rPh sb="10" eb="12">
      <t>キョウカ</t>
    </rPh>
    <rPh sb="12" eb="14">
      <t>カサン</t>
    </rPh>
    <rPh sb="17" eb="18">
      <t>マタ</t>
    </rPh>
    <phoneticPr fontId="3"/>
  </si>
  <si>
    <t>算定あり</t>
    <rPh sb="0" eb="2">
      <t>サンテイ</t>
    </rPh>
    <phoneticPr fontId="3"/>
  </si>
  <si>
    <t>６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3"/>
  </si>
  <si>
    <t>５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3"/>
  </si>
  <si>
    <t>備考</t>
    <rPh sb="0" eb="2">
      <t>ビコウ</t>
    </rPh>
    <phoneticPr fontId="3"/>
  </si>
  <si>
    <r>
      <t>小規模多機能型居宅介護費 　　</t>
    </r>
    <r>
      <rPr>
        <b/>
        <sz val="14"/>
        <rFont val="ＭＳ ゴシック"/>
        <family val="3"/>
        <charset val="128"/>
      </rPr>
      <t>　※該当項目にチェック（レ）を行ってください。</t>
    </r>
    <phoneticPr fontId="3"/>
  </si>
  <si>
    <t>専らその職務に従事する常勤の管理者を置いていますか。ただし、管理上業務に支障がない場合は、当該指定小規模多機能型居宅介護事業所、又は併設する施設等の職務に従事することは差し支えない。
※訪問系サービス提供者として従事する場合は、支障があると考えられる。
「特別養護老人ホーム、老人デイサービスセンター、介護老人保健施設、介護医療院、指定小規模多機能型居宅介護、指定認知症対応型共同生活介護事業所等の従業者又は訪問介護員等として、３年以上認知症である者の介護に従事した経験を有する者」に該当していますか。</t>
    <rPh sb="0" eb="1">
      <t>モッパ</t>
    </rPh>
    <rPh sb="4" eb="6">
      <t>ショクム</t>
    </rPh>
    <rPh sb="7" eb="9">
      <t>ジュウジ</t>
    </rPh>
    <rPh sb="11" eb="13">
      <t>ジョウキン</t>
    </rPh>
    <rPh sb="14" eb="17">
      <t>カンリシャ</t>
    </rPh>
    <rPh sb="47" eb="49">
      <t>シテイ</t>
    </rPh>
    <rPh sb="49" eb="52">
      <t>ショウキボ</t>
    </rPh>
    <rPh sb="52" eb="55">
      <t>タキノウ</t>
    </rPh>
    <rPh sb="55" eb="56">
      <t>ガタ</t>
    </rPh>
    <rPh sb="56" eb="58">
      <t>キョタク</t>
    </rPh>
    <rPh sb="58" eb="60">
      <t>カイゴ</t>
    </rPh>
    <rPh sb="60" eb="63">
      <t>ジギョウショ</t>
    </rPh>
    <rPh sb="64" eb="65">
      <t>マタ</t>
    </rPh>
    <rPh sb="66" eb="68">
      <t>ヘイセツ</t>
    </rPh>
    <rPh sb="70" eb="72">
      <t>シセツ</t>
    </rPh>
    <rPh sb="72" eb="73">
      <t>トウ</t>
    </rPh>
    <rPh sb="74" eb="76">
      <t>ショクム</t>
    </rPh>
    <rPh sb="162" eb="164">
      <t>カイゴ</t>
    </rPh>
    <rPh sb="164" eb="166">
      <t>イリョウ</t>
    </rPh>
    <rPh sb="166" eb="167">
      <t>イン</t>
    </rPh>
    <rPh sb="168" eb="170">
      <t>シテイ</t>
    </rPh>
    <rPh sb="170" eb="173">
      <t>ショウキボ</t>
    </rPh>
    <rPh sb="173" eb="177">
      <t>タキノウガタ</t>
    </rPh>
    <rPh sb="177" eb="178">
      <t>キョ</t>
    </rPh>
    <rPh sb="178" eb="179">
      <t>タク</t>
    </rPh>
    <rPh sb="179" eb="181">
      <t>カイゴ</t>
    </rPh>
    <phoneticPr fontId="3"/>
  </si>
  <si>
    <t>法人の代表者又はその事業部門の責任者は、特別養護老人ホーム、老人デイサービスセンター、介護老人保健施設、介護医療院、指定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Ph sb="52" eb="54">
      <t>カイゴ</t>
    </rPh>
    <rPh sb="54" eb="56">
      <t>イリョウ</t>
    </rPh>
    <rPh sb="56" eb="57">
      <t>イン</t>
    </rPh>
    <rPh sb="58" eb="60">
      <t>シテイ</t>
    </rPh>
    <rPh sb="60" eb="63">
      <t>ショウキボ</t>
    </rPh>
    <rPh sb="63" eb="66">
      <t>タキノウ</t>
    </rPh>
    <rPh sb="66" eb="67">
      <t>ガタ</t>
    </rPh>
    <rPh sb="67" eb="69">
      <t>キョタク</t>
    </rPh>
    <rPh sb="69" eb="71">
      <t>カイゴ</t>
    </rPh>
    <rPh sb="87" eb="89">
      <t>シテイ</t>
    </rPh>
    <rPh sb="89" eb="92">
      <t>フクゴウガタ</t>
    </rPh>
    <phoneticPr fontId="3"/>
  </si>
  <si>
    <t>現物給付サービスを提供した際には、その利用者から利用料の支払（利用者負担に応じた負担分）を徴収していますか。</t>
    <rPh sb="31" eb="34">
      <t>リヨウシャ</t>
    </rPh>
    <rPh sb="34" eb="36">
      <t>フタン</t>
    </rPh>
    <rPh sb="37" eb="38">
      <t>オウ</t>
    </rPh>
    <rPh sb="40" eb="43">
      <t>フタンブン</t>
    </rPh>
    <rPh sb="45" eb="47">
      <t>チョウシュウ</t>
    </rPh>
    <phoneticPr fontId="3"/>
  </si>
  <si>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3"/>
  </si>
  <si>
    <t>運営推進会議をおおむね2月に1回以上開催し、通いサービス、宿泊サービスの提供回数等の活動状況を報告しその評価を受けるとともに、必要な要望、助言等を聴く機会を設けていますか。
また、複数事業所の合同開催については、合同で開催する回数が、1年度に開催すべき運営推進会議の開催回数の半数を超えないこととし、外部評価を行う会議は単独開催としていますか。</t>
    <rPh sb="22" eb="23">
      <t>カヨ</t>
    </rPh>
    <rPh sb="29" eb="31">
      <t>シュクハク</t>
    </rPh>
    <rPh sb="36" eb="38">
      <t>テイキョウ</t>
    </rPh>
    <rPh sb="38" eb="40">
      <t>カイスウ</t>
    </rPh>
    <rPh sb="40" eb="41">
      <t>トウ</t>
    </rPh>
    <rPh sb="90" eb="92">
      <t>フクスウ</t>
    </rPh>
    <rPh sb="92" eb="94">
      <t>ジギョウ</t>
    </rPh>
    <rPh sb="94" eb="95">
      <t>ショ</t>
    </rPh>
    <rPh sb="96" eb="98">
      <t>ゴウドウ</t>
    </rPh>
    <rPh sb="98" eb="100">
      <t>カイサイ</t>
    </rPh>
    <rPh sb="106" eb="108">
      <t>ゴウドウ</t>
    </rPh>
    <rPh sb="109" eb="111">
      <t>カイサイ</t>
    </rPh>
    <rPh sb="113" eb="115">
      <t>カイスウ</t>
    </rPh>
    <rPh sb="118" eb="120">
      <t>ネンド</t>
    </rPh>
    <rPh sb="121" eb="123">
      <t>カイサイ</t>
    </rPh>
    <rPh sb="126" eb="128">
      <t>ウンエイ</t>
    </rPh>
    <rPh sb="128" eb="130">
      <t>スイシン</t>
    </rPh>
    <rPh sb="130" eb="132">
      <t>カイギ</t>
    </rPh>
    <rPh sb="133" eb="135">
      <t>カイサイ</t>
    </rPh>
    <rPh sb="135" eb="137">
      <t>カイスウ</t>
    </rPh>
    <rPh sb="138" eb="140">
      <t>ハンスウ</t>
    </rPh>
    <rPh sb="141" eb="142">
      <t>コ</t>
    </rPh>
    <rPh sb="150" eb="152">
      <t>ガイブ</t>
    </rPh>
    <rPh sb="152" eb="154">
      <t>ヒョウカ</t>
    </rPh>
    <rPh sb="155" eb="156">
      <t>オコナ</t>
    </rPh>
    <rPh sb="157" eb="159">
      <t>カイギ</t>
    </rPh>
    <rPh sb="160" eb="162">
      <t>タンドク</t>
    </rPh>
    <rPh sb="162" eb="164">
      <t>カイサイ</t>
    </rPh>
    <phoneticPr fontId="3"/>
  </si>
  <si>
    <r>
      <t>介護従事者のうち1以上の者は、看護師又は准看護師となっていますか。（常勤・非常勤は問いません）
→看護師（　　　　名）准看護師（　　　　　名）
※</t>
    </r>
    <r>
      <rPr>
        <u/>
        <sz val="9"/>
        <color theme="1"/>
        <rFont val="ＭＳ ゴシック"/>
        <family val="3"/>
        <charset val="128"/>
      </rPr>
      <t>常勤</t>
    </r>
    <r>
      <rPr>
        <sz val="9"/>
        <color theme="1"/>
        <rFont val="ＭＳ ゴシック"/>
        <family val="3"/>
        <charset val="128"/>
      </rPr>
      <t>とは、勤務時間が、就業規則等によって事業所が定めている常勤の従業者が勤務すべき時間数に達していること。</t>
    </r>
    <rPh sb="15" eb="17">
      <t>カンゴ</t>
    </rPh>
    <rPh sb="17" eb="18">
      <t>シ</t>
    </rPh>
    <rPh sb="18" eb="19">
      <t>マタ</t>
    </rPh>
    <rPh sb="20" eb="21">
      <t>ジュン</t>
    </rPh>
    <rPh sb="21" eb="23">
      <t>カンゴ</t>
    </rPh>
    <rPh sb="23" eb="24">
      <t>シ</t>
    </rPh>
    <rPh sb="49" eb="52">
      <t>カンゴシ</t>
    </rPh>
    <rPh sb="57" eb="58">
      <t>メイ</t>
    </rPh>
    <rPh sb="59" eb="60">
      <t>ジュン</t>
    </rPh>
    <rPh sb="60" eb="63">
      <t>カンゴシ</t>
    </rPh>
    <rPh sb="69" eb="70">
      <t>メイ</t>
    </rPh>
    <rPh sb="74" eb="76">
      <t>ジョウキン</t>
    </rPh>
    <rPh sb="79" eb="81">
      <t>キンム</t>
    </rPh>
    <rPh sb="81" eb="83">
      <t>ジカン</t>
    </rPh>
    <rPh sb="85" eb="87">
      <t>シュウギョウ</t>
    </rPh>
    <rPh sb="87" eb="89">
      <t>キソク</t>
    </rPh>
    <rPh sb="89" eb="90">
      <t>トウ</t>
    </rPh>
    <rPh sb="94" eb="96">
      <t>ジギョウ</t>
    </rPh>
    <rPh sb="96" eb="97">
      <t>ショ</t>
    </rPh>
    <rPh sb="98" eb="99">
      <t>サダ</t>
    </rPh>
    <rPh sb="103" eb="105">
      <t>ジョウキン</t>
    </rPh>
    <rPh sb="106" eb="109">
      <t>ジュウギョウシャ</t>
    </rPh>
    <rPh sb="110" eb="112">
      <t>キンム</t>
    </rPh>
    <rPh sb="115" eb="118">
      <t>ジカンスウ</t>
    </rPh>
    <rPh sb="119" eb="120">
      <t>タッ</t>
    </rPh>
    <phoneticPr fontId="3"/>
  </si>
  <si>
    <t>管理者は、次の研修を受講し修了証の交付を受けていますか。
○　認知症対応型サービス事業管理者研修
※ただし、管理者の変更の届出を行う場合については、管理者交代時の都道府県における研修の開催状況等を踏まえ新たに管理者を配置し、かつ市町村からの推薦を受けて都道府県に研修の申し込みを行い、当該管理者が研修を修了することが確実に見込まれる場合は当該管理者が研修を修了していない場合であっても差し支えない。</t>
    <rPh sb="5" eb="6">
      <t>ツギ</t>
    </rPh>
    <rPh sb="10" eb="12">
      <t>ジュコウ</t>
    </rPh>
    <rPh sb="15" eb="16">
      <t>アカシ</t>
    </rPh>
    <rPh sb="17" eb="19">
      <t>コウフ</t>
    </rPh>
    <rPh sb="20" eb="21">
      <t>ウ</t>
    </rPh>
    <rPh sb="54" eb="57">
      <t>カンリシャ</t>
    </rPh>
    <rPh sb="58" eb="60">
      <t>ヘンコウ</t>
    </rPh>
    <rPh sb="61" eb="62">
      <t>トド</t>
    </rPh>
    <rPh sb="62" eb="63">
      <t>デ</t>
    </rPh>
    <rPh sb="64" eb="65">
      <t>オコナ</t>
    </rPh>
    <rPh sb="66" eb="68">
      <t>バアイ</t>
    </rPh>
    <rPh sb="74" eb="77">
      <t>カンリシャ</t>
    </rPh>
    <rPh sb="77" eb="79">
      <t>コウタイ</t>
    </rPh>
    <rPh sb="79" eb="80">
      <t>トキ</t>
    </rPh>
    <rPh sb="81" eb="85">
      <t>トドウフケン</t>
    </rPh>
    <rPh sb="89" eb="91">
      <t>ケンシュウ</t>
    </rPh>
    <rPh sb="92" eb="94">
      <t>カイサイ</t>
    </rPh>
    <rPh sb="94" eb="96">
      <t>ジョウキョウ</t>
    </rPh>
    <rPh sb="96" eb="97">
      <t>トウ</t>
    </rPh>
    <rPh sb="98" eb="99">
      <t>フ</t>
    </rPh>
    <rPh sb="101" eb="102">
      <t>アラ</t>
    </rPh>
    <rPh sb="104" eb="107">
      <t>カンリシャ</t>
    </rPh>
    <rPh sb="108" eb="110">
      <t>ハイチ</t>
    </rPh>
    <rPh sb="114" eb="117">
      <t>シチョウソン</t>
    </rPh>
    <rPh sb="120" eb="122">
      <t>スイセン</t>
    </rPh>
    <rPh sb="123" eb="124">
      <t>ウ</t>
    </rPh>
    <rPh sb="126" eb="130">
      <t>トドウフケン</t>
    </rPh>
    <rPh sb="131" eb="133">
      <t>ケンシュウ</t>
    </rPh>
    <rPh sb="134" eb="135">
      <t>モウ</t>
    </rPh>
    <rPh sb="136" eb="137">
      <t>コ</t>
    </rPh>
    <rPh sb="139" eb="140">
      <t>オコナ</t>
    </rPh>
    <rPh sb="142" eb="144">
      <t>トウガイ</t>
    </rPh>
    <rPh sb="144" eb="147">
      <t>カンリシャ</t>
    </rPh>
    <rPh sb="148" eb="150">
      <t>ケンシュウ</t>
    </rPh>
    <rPh sb="151" eb="153">
      <t>シュウリョウ</t>
    </rPh>
    <rPh sb="158" eb="160">
      <t>カクジツ</t>
    </rPh>
    <rPh sb="161" eb="163">
      <t>ミコ</t>
    </rPh>
    <rPh sb="166" eb="168">
      <t>バアイ</t>
    </rPh>
    <rPh sb="169" eb="171">
      <t>トウガイ</t>
    </rPh>
    <rPh sb="171" eb="174">
      <t>カンリシャ</t>
    </rPh>
    <rPh sb="175" eb="177">
      <t>ケンシュウ</t>
    </rPh>
    <rPh sb="178" eb="180">
      <t>シュウリョウ</t>
    </rPh>
    <rPh sb="185" eb="187">
      <t>バアイ</t>
    </rPh>
    <rPh sb="192" eb="193">
      <t>サ</t>
    </rPh>
    <rPh sb="194" eb="195">
      <t>ツカ</t>
    </rPh>
    <phoneticPr fontId="3"/>
  </si>
  <si>
    <t>サービス提供に当たっては、担当者を招集して行う会議（テレビ電話装置等を活用して行うことができるものとするが、利用者当が参加する場合は、あらかじめ同意を得なければならない）利用者の心身の状況、環境、他の保健医療サービス又は福祉サービスの利用状況等の把握に努めていますか。</t>
    <rPh sb="4" eb="6">
      <t>テイキョウ</t>
    </rPh>
    <rPh sb="7" eb="8">
      <t>ア</t>
    </rPh>
    <rPh sb="13" eb="16">
      <t>タントウシャ</t>
    </rPh>
    <rPh sb="17" eb="19">
      <t>ショウシュウ</t>
    </rPh>
    <rPh sb="21" eb="22">
      <t>オコナ</t>
    </rPh>
    <rPh sb="23" eb="25">
      <t>カイギ</t>
    </rPh>
    <rPh sb="29" eb="31">
      <t>デンワ</t>
    </rPh>
    <rPh sb="31" eb="33">
      <t>ソウチ</t>
    </rPh>
    <rPh sb="33" eb="34">
      <t>トウ</t>
    </rPh>
    <rPh sb="35" eb="37">
      <t>カツヨウ</t>
    </rPh>
    <rPh sb="39" eb="40">
      <t>オコナ</t>
    </rPh>
    <rPh sb="54" eb="57">
      <t>リヨウシャ</t>
    </rPh>
    <rPh sb="57" eb="58">
      <t>トウ</t>
    </rPh>
    <rPh sb="59" eb="61">
      <t>サンカ</t>
    </rPh>
    <rPh sb="63" eb="65">
      <t>バアイ</t>
    </rPh>
    <rPh sb="72" eb="74">
      <t>ドウイ</t>
    </rPh>
    <rPh sb="75" eb="76">
      <t>エ</t>
    </rPh>
    <rPh sb="85" eb="88">
      <t>リヨウシャ</t>
    </rPh>
    <rPh sb="95" eb="97">
      <t>カンキョウ</t>
    </rPh>
    <rPh sb="98" eb="99">
      <t>タ</t>
    </rPh>
    <rPh sb="100" eb="102">
      <t>ホケン</t>
    </rPh>
    <rPh sb="102" eb="104">
      <t>イリョウ</t>
    </rPh>
    <rPh sb="108" eb="109">
      <t>マタ</t>
    </rPh>
    <rPh sb="110" eb="112">
      <t>フクシ</t>
    </rPh>
    <rPh sb="117" eb="119">
      <t>リヨウ</t>
    </rPh>
    <rPh sb="119" eb="121">
      <t>ジョウキョウ</t>
    </rPh>
    <rPh sb="121" eb="122">
      <t>トウ</t>
    </rPh>
    <phoneticPr fontId="3"/>
  </si>
  <si>
    <t>介護従業者以外の者による介護を受けさせていませんか。
※事業者の負担により、訪問入浴介護等のサービス利用に供す　ることは差し支えない。
サービスを利用するにあたり、利用者や家族に付添者を付けるなどの要求をしていませんか。</t>
    <rPh sb="28" eb="31">
      <t>ジギョウシャ</t>
    </rPh>
    <rPh sb="32" eb="34">
      <t>フタン</t>
    </rPh>
    <rPh sb="38" eb="40">
      <t>ホウモン</t>
    </rPh>
    <rPh sb="40" eb="42">
      <t>ニュウヨク</t>
    </rPh>
    <rPh sb="42" eb="44">
      <t>カイゴ</t>
    </rPh>
    <rPh sb="44" eb="45">
      <t>トウ</t>
    </rPh>
    <rPh sb="50" eb="52">
      <t>リヨウ</t>
    </rPh>
    <rPh sb="53" eb="54">
      <t>キョウ</t>
    </rPh>
    <rPh sb="60" eb="61">
      <t>サ</t>
    </rPh>
    <rPh sb="62" eb="63">
      <t>ツカ</t>
    </rPh>
    <phoneticPr fontId="3"/>
  </si>
  <si>
    <t>事業所ごとに、次に掲げる事業の運営についての重要事項に関する規程を定めていますか。
①  事業の目的及び運営の方針
②  従業者の職種、員数及び職務内容
③　営業日及び営業時間
　　・通いサービスの営業時間
      （　　：　  ～　  ：　　まで）
　　・宿泊サービスの営業時間
      （　　：  　～　  ：　　まで）
④　指定小規模多機能型居宅介護の登録定員並びに
　　通いサービス及び宿泊サービスの利用定員
　　　・登録定員（　　　　　）人
　　　・通いサービス利用定員（　　　　　）人
　　　・泊りサービス利用定員（　　　　　）人
⑤  指定（介護予防）小規模多機能型居宅
    介護の内容及び利用料その他の費用の額
⑥　通常の事業の実施地域
⑦  サービス利用に当たっての留意事項
⑧　緊急時等における対応方法
⑨  非常災害対策
⑩虐待の防止のための措置
（令和6年3月31日まで努力義務であり令和6年4月1日より義務化）
⑪  その他運営に関する重要事項</t>
    <rPh sb="0" eb="2">
      <t>ジギョウ</t>
    </rPh>
    <rPh sb="2" eb="3">
      <t>ショ</t>
    </rPh>
    <rPh sb="79" eb="82">
      <t>エイギョウビ</t>
    </rPh>
    <rPh sb="82" eb="83">
      <t>オヨ</t>
    </rPh>
    <rPh sb="84" eb="86">
      <t>エイギョウ</t>
    </rPh>
    <rPh sb="86" eb="88">
      <t>ジカン</t>
    </rPh>
    <rPh sb="169" eb="171">
      <t>シテイ</t>
    </rPh>
    <rPh sb="171" eb="174">
      <t>ショウキボ</t>
    </rPh>
    <rPh sb="174" eb="178">
      <t>タキノウガタ</t>
    </rPh>
    <rPh sb="178" eb="180">
      <t>キョタク</t>
    </rPh>
    <rPh sb="180" eb="182">
      <t>カイゴ</t>
    </rPh>
    <rPh sb="183" eb="185">
      <t>トウロク</t>
    </rPh>
    <rPh sb="185" eb="187">
      <t>テイイン</t>
    </rPh>
    <rPh sb="187" eb="188">
      <t>ナラ</t>
    </rPh>
    <rPh sb="193" eb="194">
      <t>カヨ</t>
    </rPh>
    <rPh sb="199" eb="200">
      <t>オヨ</t>
    </rPh>
    <rPh sb="201" eb="203">
      <t>シュクハク</t>
    </rPh>
    <rPh sb="208" eb="210">
      <t>リヨウ</t>
    </rPh>
    <rPh sb="210" eb="212">
      <t>テイイン</t>
    </rPh>
    <rPh sb="217" eb="219">
      <t>トウロク</t>
    </rPh>
    <rPh sb="219" eb="221">
      <t>テイイン</t>
    </rPh>
    <rPh sb="228" eb="229">
      <t>ニン</t>
    </rPh>
    <rPh sb="234" eb="235">
      <t>カヨ</t>
    </rPh>
    <rPh sb="240" eb="242">
      <t>リヨウ</t>
    </rPh>
    <rPh sb="242" eb="244">
      <t>テイイン</t>
    </rPh>
    <rPh sb="251" eb="252">
      <t>ニン</t>
    </rPh>
    <rPh sb="257" eb="258">
      <t>トマリ</t>
    </rPh>
    <rPh sb="274" eb="275">
      <t>ニン</t>
    </rPh>
    <rPh sb="322" eb="324">
      <t>ツウジョウ</t>
    </rPh>
    <rPh sb="325" eb="327">
      <t>ジギョウ</t>
    </rPh>
    <rPh sb="328" eb="330">
      <t>ジッシ</t>
    </rPh>
    <rPh sb="330" eb="332">
      <t>チイキ</t>
    </rPh>
    <rPh sb="340" eb="342">
      <t>リヨウ</t>
    </rPh>
    <rPh sb="355" eb="358">
      <t>キンキュウジ</t>
    </rPh>
    <rPh sb="358" eb="359">
      <t>トウ</t>
    </rPh>
    <rPh sb="363" eb="365">
      <t>タイオウ</t>
    </rPh>
    <rPh sb="365" eb="367">
      <t>ホウホウ</t>
    </rPh>
    <phoneticPr fontId="3"/>
  </si>
  <si>
    <t>従業者の資質の向上のために、その研修の機会を確保しているか。
その際、全ての従業者（法令で規定される各資格のカリキュラム等において、認知症介護に関する基礎的な知識及び技術を習得している者を除く）に対し、認知症介護に係る基礎的な研修を受講させるために必要な措置を講ているか。
※認知症に係る基礎的な研修を受講させるために必要な措置は令和6年3月31日まで努力義務であり令和6年4月1日より義務化</t>
    <rPh sb="42" eb="44">
      <t>ホウレイ</t>
    </rPh>
    <rPh sb="45" eb="47">
      <t>キテイ</t>
    </rPh>
    <rPh sb="50" eb="51">
      <t>カク</t>
    </rPh>
    <rPh sb="51" eb="53">
      <t>シカク</t>
    </rPh>
    <rPh sb="60" eb="61">
      <t>トウ</t>
    </rPh>
    <rPh sb="66" eb="69">
      <t>ニンチショウ</t>
    </rPh>
    <rPh sb="69" eb="71">
      <t>カイゴ</t>
    </rPh>
    <rPh sb="72" eb="73">
      <t>カン</t>
    </rPh>
    <rPh sb="75" eb="78">
      <t>キソテキ</t>
    </rPh>
    <rPh sb="79" eb="81">
      <t>チシキ</t>
    </rPh>
    <rPh sb="81" eb="82">
      <t>オヨ</t>
    </rPh>
    <rPh sb="83" eb="85">
      <t>ギジュツ</t>
    </rPh>
    <rPh sb="86" eb="88">
      <t>シュウトク</t>
    </rPh>
    <rPh sb="92" eb="93">
      <t>モノ</t>
    </rPh>
    <rPh sb="94" eb="95">
      <t>ノゾ</t>
    </rPh>
    <phoneticPr fontId="3"/>
  </si>
  <si>
    <t>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ているか。
※中小企業（資本金が3億円以下又は常時使用する従業員の数が300人以下の企業）は令和4年4月1日から義務化となり、それまでは努力義務</t>
    <rPh sb="113" eb="115">
      <t>チュウショウ</t>
    </rPh>
    <rPh sb="115" eb="117">
      <t>キギョウ</t>
    </rPh>
    <rPh sb="118" eb="121">
      <t>シホンキン</t>
    </rPh>
    <rPh sb="123" eb="125">
      <t>オクエン</t>
    </rPh>
    <rPh sb="125" eb="127">
      <t>イカ</t>
    </rPh>
    <rPh sb="127" eb="128">
      <t>マタ</t>
    </rPh>
    <rPh sb="129" eb="131">
      <t>ジョウジ</t>
    </rPh>
    <rPh sb="131" eb="133">
      <t>シヨウ</t>
    </rPh>
    <rPh sb="135" eb="138">
      <t>ジュウギョウイン</t>
    </rPh>
    <rPh sb="139" eb="140">
      <t>カズ</t>
    </rPh>
    <rPh sb="144" eb="145">
      <t>ニン</t>
    </rPh>
    <rPh sb="145" eb="147">
      <t>イカ</t>
    </rPh>
    <rPh sb="148" eb="150">
      <t>キギョウ</t>
    </rPh>
    <rPh sb="152" eb="154">
      <t>レイワ</t>
    </rPh>
    <rPh sb="155" eb="156">
      <t>ネン</t>
    </rPh>
    <rPh sb="157" eb="158">
      <t>ガツ</t>
    </rPh>
    <rPh sb="159" eb="160">
      <t>ニチ</t>
    </rPh>
    <rPh sb="162" eb="165">
      <t>ギムカ</t>
    </rPh>
    <rPh sb="174" eb="176">
      <t>ドリョク</t>
    </rPh>
    <rPh sb="176" eb="178">
      <t>ギム</t>
    </rPh>
    <phoneticPr fontId="3"/>
  </si>
  <si>
    <t>(4)</t>
    <phoneticPr fontId="3"/>
  </si>
  <si>
    <t>業務継続計画の策定等</t>
    <rPh sb="0" eb="2">
      <t>ギョウム</t>
    </rPh>
    <rPh sb="2" eb="4">
      <t>ケイゾク</t>
    </rPh>
    <rPh sb="4" eb="6">
      <t>ケイカク</t>
    </rPh>
    <rPh sb="7" eb="9">
      <t>サクテイ</t>
    </rPh>
    <rPh sb="9" eb="10">
      <t>トウ</t>
    </rPh>
    <phoneticPr fontId="60"/>
  </si>
  <si>
    <t>(1)</t>
    <phoneticPr fontId="60"/>
  </si>
  <si>
    <t>介護従業者に対し、業務継続計画について周知するとともに、必要な研修及び訓練を定期的に実施しているか。</t>
    <rPh sb="2" eb="5">
      <t>ジュウギョウシャ</t>
    </rPh>
    <phoneticPr fontId="60"/>
  </si>
  <si>
    <t>定期的に業務継続計画の見直しを行い、必要に応じて業務継続計画の変更を行っているか。
※上記 (1)～(3)については令和 6 年 3 月 31 日までの間は努力義務。 令和 6 年 4 月 1 日より義務化。</t>
    <phoneticPr fontId="60"/>
  </si>
  <si>
    <t>感染症や非常災害の発生時において、利用者に対すサービスの提供を継続的に実施するための、及び非常時の体制で早期の業務再開を図るための計画(以下「業務継続計画」という。)を策定し、当該業務継続計画に従い必要な措置を講じているか。</t>
    <phoneticPr fontId="60"/>
  </si>
  <si>
    <t>事業所において感染症が発生し、又はまん延しないように、次に掲げる措置を講じているか。
①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ること。
②　事業所における感染症の予防及びまん延防止のための指針を整備すること。
③　事業所において、従業者に対し、感染症の予防及びまん延の防止のための研修及び訓練を定期的に実施すること。
※令和 6 年 3 月 31 日までの間は努力義務。 令和 6 年 4 月 1 日より義務化。</t>
    <rPh sb="140" eb="143">
      <t>ジュウギョウシャ</t>
    </rPh>
    <rPh sb="202" eb="205">
      <t>ジュウギョウシャ</t>
    </rPh>
    <phoneticPr fontId="60"/>
  </si>
  <si>
    <t>事業所の見やすい場所に、運営規程の概要、従業者の勤務の体制その他の利用申込者のサービスの選択に資すると認められる重要事項を掲示しているか。
※書面を事業所に備え付け、かつ、これをいつでも関係者に自由に閲覧させることにより、掲示に代えることができる。</t>
    <rPh sb="20" eb="23">
      <t>ジュウギョウシャ</t>
    </rPh>
    <rPh sb="75" eb="78">
      <t>ジギョウショ</t>
    </rPh>
    <phoneticPr fontId="60"/>
  </si>
  <si>
    <t xml:space="preserve">
サービスの提供に当たっては、利用者、利用者の家族、地域住民の代表者、事業所が所在する市の職員又は地域包括支援センターの職員、小規模多機能型居宅介護について知見を有する者等により構成される運営推進会議を設置しているか。
※テレビ電話装置等を活用して行うことができるものとする。ただし、利用者等が参加する場合にあっては、テレビ電話装置等の活用について当該利用者等の同意を得なければならない。</t>
    <rPh sb="63" eb="66">
      <t>ショウキボ</t>
    </rPh>
    <rPh sb="66" eb="69">
      <t>タキノウ</t>
    </rPh>
    <rPh sb="69" eb="70">
      <t>ガタ</t>
    </rPh>
    <rPh sb="70" eb="72">
      <t>キョタク</t>
    </rPh>
    <rPh sb="72" eb="74">
      <t>カイゴ</t>
    </rPh>
    <phoneticPr fontId="3"/>
  </si>
  <si>
    <t>当該事業所の所在する建物と同一の建物に居住する（高齢者向け住宅等）利用者に対して小規模多機能型居宅介護を提供する場合は、当該建物に居住する利用者以外の者に対しても介護の提供を行うよう努めていますか。
※この際、自立支援や重度化防止等につながるようなサービス提供がなされているか問う、サービスの質が担保されているかが重要です。</t>
    <rPh sb="0" eb="2">
      <t>トウガイ</t>
    </rPh>
    <rPh sb="2" eb="4">
      <t>ジギョウ</t>
    </rPh>
    <rPh sb="4" eb="5">
      <t>ショ</t>
    </rPh>
    <rPh sb="6" eb="8">
      <t>ショザイ</t>
    </rPh>
    <rPh sb="10" eb="12">
      <t>タテモノ</t>
    </rPh>
    <rPh sb="13" eb="15">
      <t>ドウイツ</t>
    </rPh>
    <rPh sb="16" eb="18">
      <t>タテモノ</t>
    </rPh>
    <rPh sb="19" eb="21">
      <t>キョジュウ</t>
    </rPh>
    <rPh sb="24" eb="27">
      <t>コウレイシャ</t>
    </rPh>
    <rPh sb="27" eb="28">
      <t>ム</t>
    </rPh>
    <rPh sb="29" eb="31">
      <t>ジュウタク</t>
    </rPh>
    <rPh sb="31" eb="32">
      <t>トウ</t>
    </rPh>
    <rPh sb="33" eb="36">
      <t>リヨウシャ</t>
    </rPh>
    <rPh sb="37" eb="38">
      <t>タイ</t>
    </rPh>
    <rPh sb="40" eb="43">
      <t>ショウキボ</t>
    </rPh>
    <rPh sb="43" eb="46">
      <t>タキノウ</t>
    </rPh>
    <rPh sb="46" eb="47">
      <t>ガタ</t>
    </rPh>
    <rPh sb="47" eb="49">
      <t>キョタク</t>
    </rPh>
    <rPh sb="49" eb="51">
      <t>カイゴ</t>
    </rPh>
    <rPh sb="52" eb="54">
      <t>テイキョウ</t>
    </rPh>
    <rPh sb="56" eb="58">
      <t>バアイ</t>
    </rPh>
    <rPh sb="60" eb="62">
      <t>トウガイ</t>
    </rPh>
    <rPh sb="62" eb="64">
      <t>タテモノ</t>
    </rPh>
    <rPh sb="65" eb="67">
      <t>キョジュウ</t>
    </rPh>
    <rPh sb="69" eb="72">
      <t>リヨウシャ</t>
    </rPh>
    <rPh sb="72" eb="74">
      <t>イガイ</t>
    </rPh>
    <rPh sb="75" eb="76">
      <t>モノ</t>
    </rPh>
    <rPh sb="77" eb="78">
      <t>タイ</t>
    </rPh>
    <rPh sb="81" eb="83">
      <t>カイゴ</t>
    </rPh>
    <rPh sb="84" eb="86">
      <t>テイキョウ</t>
    </rPh>
    <rPh sb="87" eb="88">
      <t>オコナ</t>
    </rPh>
    <rPh sb="91" eb="92">
      <t>ツト</t>
    </rPh>
    <rPh sb="103" eb="104">
      <t>サイ</t>
    </rPh>
    <rPh sb="105" eb="107">
      <t>ジリツ</t>
    </rPh>
    <rPh sb="107" eb="109">
      <t>シエン</t>
    </rPh>
    <rPh sb="110" eb="113">
      <t>ジュウドカ</t>
    </rPh>
    <rPh sb="113" eb="115">
      <t>ボウシ</t>
    </rPh>
    <rPh sb="115" eb="116">
      <t>トウ</t>
    </rPh>
    <rPh sb="128" eb="130">
      <t>テイキョウ</t>
    </rPh>
    <rPh sb="138" eb="139">
      <t>ト</t>
    </rPh>
    <rPh sb="146" eb="147">
      <t>シツ</t>
    </rPh>
    <rPh sb="148" eb="150">
      <t>タンポ</t>
    </rPh>
    <rPh sb="157" eb="159">
      <t>ジュウヨウ</t>
    </rPh>
    <phoneticPr fontId="3"/>
  </si>
  <si>
    <t>虐待の防止</t>
    <rPh sb="0" eb="2">
      <t>ギャクタイ</t>
    </rPh>
    <rPh sb="3" eb="5">
      <t>ボウシ</t>
    </rPh>
    <phoneticPr fontId="60"/>
  </si>
  <si>
    <t>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虐待の防止のための対策を検討する委員会(テレビ電話装置等を活用して行うことができるものとする。)を定期的に開催するとともに、その結果について、従業者に周知徹底を図ること。
②　虐待の防止のための指針を整備すること。
③　従業者に対し、虐待の防止のための研修を定期的に実施すること。
④　①～③に掲げる措置を適切に実施するための担当者を置くこと。
※令和 6 年 3 月 31 日までの間は努力義務。 令和 6 年 4 月 1 日より義務化。</t>
    <rPh sb="108" eb="111">
      <t>ジュウギョウシャ</t>
    </rPh>
    <rPh sb="147" eb="150">
      <t>ジュウギョウシャ</t>
    </rPh>
    <phoneticPr fontId="60"/>
  </si>
  <si>
    <t>利用者に対するサービスの提供に関する次に掲げる記録を整備し、その完結の日から５年間保存していますか。
①居宅サービス計画
②（介護予防）小規模多機能型居宅介護計画
③具体的なサービスの内容等の記録
④身体拘束等の態様及び時間、その際の利用者の心身の状況並びに緊急やむを得ない理由の記録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⑧運営推進会議から出された報告、評価、要望、助言等の記録</t>
    <rPh sb="52" eb="54">
      <t>キョタク</t>
    </rPh>
    <rPh sb="58" eb="60">
      <t>ケイカク</t>
    </rPh>
    <rPh sb="63" eb="65">
      <t>カイゴ</t>
    </rPh>
    <rPh sb="65" eb="67">
      <t>ヨボウ</t>
    </rPh>
    <rPh sb="68" eb="71">
      <t>ショウキボ</t>
    </rPh>
    <rPh sb="71" eb="74">
      <t>タキノウ</t>
    </rPh>
    <rPh sb="74" eb="75">
      <t>ガタ</t>
    </rPh>
    <rPh sb="75" eb="77">
      <t>キョタク</t>
    </rPh>
    <phoneticPr fontId="3"/>
  </si>
  <si>
    <t xml:space="preserve">
登録定員並びに通いサービス及び宿泊サービスの利用定員を超えて介護の提供をしていませんか。
※ただし、通いサービス、宿泊サービスの利用においては、利用者の様態や希望、介護者の急病等のため、事業所においてサービスを提供する必要が生じた場合や登録者全員を集めての催しを兼ねたサービス提供の場合等の特に必要と認められた場合は、この限りではありません。
※また、過疎地域その他これに類する地域において、地域の実情により当該地域における指定小規模多機能型居宅介護の効率的運営に必要であると市が認めた場合は、市が認めた日から市町村介護保険事業計画の終期まで(市が次期の市町村介護保険事業計画を作成するに当たって、新規に代替サービスを整備するよりも既存の指定小規模多機能型居宅介護支援事業所を活用することがより効率的であると認めた場合にあっては、次期の市町村介護保険事業計画の終期まで)に限り、登録定員並びに通いサービス及び宿泊サービスの利用定員を超えて指定小規模多機能型居宅介護を行うことができます。</t>
    <rPh sb="1" eb="3">
      <t>トウロク</t>
    </rPh>
    <rPh sb="3" eb="5">
      <t>テイイン</t>
    </rPh>
    <rPh sb="5" eb="6">
      <t>ナラ</t>
    </rPh>
    <rPh sb="8" eb="9">
      <t>カヨ</t>
    </rPh>
    <rPh sb="14" eb="15">
      <t>オヨ</t>
    </rPh>
    <rPh sb="16" eb="18">
      <t>シュクハク</t>
    </rPh>
    <rPh sb="23" eb="25">
      <t>リヨウ</t>
    </rPh>
    <rPh sb="31" eb="33">
      <t>カイゴ</t>
    </rPh>
    <rPh sb="34" eb="36">
      <t>テイキョウ</t>
    </rPh>
    <rPh sb="52" eb="53">
      <t>カヨ</t>
    </rPh>
    <rPh sb="59" eb="61">
      <t>シュクハク</t>
    </rPh>
    <rPh sb="66" eb="68">
      <t>リヨウ</t>
    </rPh>
    <phoneticPr fontId="3"/>
  </si>
  <si>
    <t>密着条例第108条（第32条の2準用）
密着予防基準第65条（第28条の2準用）</t>
    <rPh sb="2" eb="4">
      <t>ジョウレイ</t>
    </rPh>
    <rPh sb="10" eb="11">
      <t>ダイ</t>
    </rPh>
    <phoneticPr fontId="3"/>
  </si>
  <si>
    <t>密着条例第108条（第9条準用）
密着予防基準第65条（第11条準用）</t>
    <rPh sb="2" eb="4">
      <t>ジョウレイ</t>
    </rPh>
    <rPh sb="10" eb="11">
      <t>ダイ</t>
    </rPh>
    <rPh sb="28" eb="29">
      <t>ダイ</t>
    </rPh>
    <phoneticPr fontId="3"/>
  </si>
  <si>
    <t>密着条例第108条（第10条準用）
密着予防基準第65条（第12条準用）</t>
    <rPh sb="2" eb="4">
      <t>ジョウレイ</t>
    </rPh>
    <rPh sb="10" eb="11">
      <t>ダイ</t>
    </rPh>
    <phoneticPr fontId="3"/>
  </si>
  <si>
    <t>密着条例第108条（第11条準用）
密着予防基準第65条（第13条準用）</t>
    <rPh sb="2" eb="4">
      <t>ジョウレイ</t>
    </rPh>
    <rPh sb="10" eb="11">
      <t>ダイ</t>
    </rPh>
    <phoneticPr fontId="3"/>
  </si>
  <si>
    <t>密着条例第108条（第12条準用）
密着予防基準第65条（第14条準用）</t>
    <rPh sb="2" eb="4">
      <t>ジョウレイ</t>
    </rPh>
    <rPh sb="10" eb="11">
      <t>ダイ</t>
    </rPh>
    <phoneticPr fontId="3"/>
  </si>
  <si>
    <t>密着条例第108条（第13条準用）
密着予防基準第65条（第15条準用）</t>
    <rPh sb="2" eb="4">
      <t>ジョウレイ</t>
    </rPh>
    <rPh sb="10" eb="11">
      <t>ダイ</t>
    </rPh>
    <phoneticPr fontId="3"/>
  </si>
  <si>
    <t>密着条例第108条（第20条準用）
密着予防基準第65条（第21条準用）</t>
    <rPh sb="2" eb="4">
      <t>ジョウレイ</t>
    </rPh>
    <rPh sb="10" eb="11">
      <t>ダイ</t>
    </rPh>
    <phoneticPr fontId="3"/>
  </si>
  <si>
    <t>密着条例第108条（第22条準用）
密着予防基準第65条（第23条準用）</t>
    <rPh sb="2" eb="4">
      <t>ジョウレイ</t>
    </rPh>
    <rPh sb="10" eb="11">
      <t>ダイ</t>
    </rPh>
    <phoneticPr fontId="3"/>
  </si>
  <si>
    <t>密着条例第108条（第28条準用）
密着予防基準第65条（第24条準用）</t>
    <rPh sb="2" eb="4">
      <t>ジョウレイ</t>
    </rPh>
    <rPh sb="10" eb="11">
      <t>ダイ</t>
    </rPh>
    <phoneticPr fontId="3"/>
  </si>
  <si>
    <t>密着条例第108条（第72条準用）
密着予防基準第645条（第26条準用）</t>
    <rPh sb="2" eb="4">
      <t>ジョウレイ</t>
    </rPh>
    <rPh sb="10" eb="11">
      <t>ダイ</t>
    </rPh>
    <phoneticPr fontId="3"/>
  </si>
  <si>
    <t>密着条例第108条（第59条の13準用）
密着予防基準第65条（第28条準用）</t>
    <rPh sb="2" eb="4">
      <t>ジョウレイ</t>
    </rPh>
    <rPh sb="10" eb="11">
      <t>ダイ</t>
    </rPh>
    <rPh sb="13" eb="14">
      <t>ジョウ</t>
    </rPh>
    <phoneticPr fontId="3"/>
  </si>
  <si>
    <t>密着条例第108条（第59条の16準用）
密着予防基準第65条（第31条準用）</t>
    <rPh sb="2" eb="4">
      <t>ジョウレイ</t>
    </rPh>
    <rPh sb="10" eb="11">
      <t>ダイ</t>
    </rPh>
    <phoneticPr fontId="3"/>
  </si>
  <si>
    <t>密着条例第108条（第34条準用）
密着予防基準第65条（第32条準用）</t>
    <rPh sb="2" eb="4">
      <t>ジョウレイ</t>
    </rPh>
    <rPh sb="10" eb="11">
      <t>ダイ</t>
    </rPh>
    <phoneticPr fontId="3"/>
  </si>
  <si>
    <t>密着条例第108条（第35条準用）
密着予防基準第65条（第33条準用）</t>
    <rPh sb="2" eb="4">
      <t>ジョウレイ</t>
    </rPh>
    <rPh sb="10" eb="11">
      <t>ダイ</t>
    </rPh>
    <phoneticPr fontId="3"/>
  </si>
  <si>
    <t>密着条例第108条（第36条準用）
密着予防基準第65条（第34条準用）</t>
    <rPh sb="2" eb="4">
      <t>ジョウレイ</t>
    </rPh>
    <rPh sb="10" eb="11">
      <t>ダイ</t>
    </rPh>
    <phoneticPr fontId="3"/>
  </si>
  <si>
    <t>密着条例第108条（第37条準用）
密着予防基準第65条（第35条準用）</t>
    <rPh sb="2" eb="4">
      <t>ジョウレイ</t>
    </rPh>
    <rPh sb="10" eb="11">
      <t>ダイ</t>
    </rPh>
    <phoneticPr fontId="3"/>
  </si>
  <si>
    <t>密着条例第108条（第38条準用）
密着予防基準第65条（第36条準用）</t>
    <rPh sb="2" eb="4">
      <t>ジョウレイ</t>
    </rPh>
    <rPh sb="10" eb="11">
      <t>ダイ</t>
    </rPh>
    <phoneticPr fontId="3"/>
  </si>
  <si>
    <t>密着条例第108条（第40条準用）
密着予防基準第65条（第37条準用）</t>
    <rPh sb="2" eb="4">
      <t>ジョウレイ</t>
    </rPh>
    <rPh sb="10" eb="11">
      <t>ダイ</t>
    </rPh>
    <phoneticPr fontId="3"/>
  </si>
  <si>
    <t>密着条例第108条（第41条準用）
密着予防基準第65条（第38条準用）</t>
    <rPh sb="2" eb="4">
      <t>ジョウレイ</t>
    </rPh>
    <rPh sb="10" eb="11">
      <t>ダイ</t>
    </rPh>
    <phoneticPr fontId="3"/>
  </si>
  <si>
    <t>密着条例第108条（第40条の2準用）
密着予防基準第65条（第37条の2準用）</t>
    <phoneticPr fontId="3"/>
  </si>
  <si>
    <t>密着条例第108条（第59条の17準用）
密着予防基準第65条（第39条準用）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</si>
</sst>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回&quot;"/>
    <numFmt numFmtId="178" formatCode="#,##0.0&quot;回&quot;"/>
    <numFmt numFmtId="179" formatCode="#,###&quot;日&quot;"/>
    <numFmt numFmtId="180" formatCode="#,###&quot;回&quot;"/>
    <numFmt numFmtId="181" formatCode="0&quot;日&quot;"/>
    <numFmt numFmtId="182" formatCode="#,##0.0;[Red]\-#,##0.0"/>
    <numFmt numFmtId="183" formatCode="0.0"/>
    <numFmt numFmtId="184" formatCode="h:mm;@"/>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color rgb="FFFF0000"/>
      <name val="ＭＳ Ｐゴシック"/>
      <family val="3"/>
      <charset val="128"/>
    </font>
    <font>
      <sz val="9"/>
      <name val="ＭＳ ゴシック"/>
      <family val="3"/>
      <charset val="128"/>
    </font>
    <font>
      <sz val="10"/>
      <name val="ＭＳ ゴシック"/>
      <family val="3"/>
      <charset val="128"/>
    </font>
    <font>
      <sz val="11"/>
      <color indexed="10"/>
      <name val="ＭＳ Ｐゴシック"/>
      <family val="3"/>
      <charset val="128"/>
    </font>
    <font>
      <sz val="10"/>
      <color indexed="8"/>
      <name val="ＭＳ ゴシック"/>
      <family val="3"/>
      <charset val="128"/>
    </font>
    <font>
      <b/>
      <sz val="12"/>
      <name val="ＭＳ Ｐゴシック"/>
      <family val="3"/>
      <charset val="128"/>
    </font>
    <font>
      <sz val="11"/>
      <color indexed="8"/>
      <name val="ＭＳ Ｐゴシック"/>
      <family val="3"/>
      <charset val="128"/>
    </font>
    <font>
      <sz val="9"/>
      <color indexed="8"/>
      <name val="ＭＳ ゴシック"/>
      <family val="3"/>
      <charset val="128"/>
    </font>
    <font>
      <sz val="9"/>
      <color indexed="8"/>
      <name val="ＭＳ明朝"/>
      <family val="3"/>
      <charset val="128"/>
    </font>
    <font>
      <sz val="14"/>
      <color indexed="8"/>
      <name val="ＭＳ ゴシック"/>
      <family val="3"/>
      <charset val="128"/>
    </font>
    <font>
      <sz val="8"/>
      <color indexed="8"/>
      <name val="ＭＳ ゴシック"/>
      <family val="3"/>
      <charset val="128"/>
    </font>
    <font>
      <sz val="10"/>
      <color indexed="8"/>
      <name val="ＭＳ明朝"/>
      <family val="3"/>
      <charset val="128"/>
    </font>
    <font>
      <sz val="10"/>
      <color indexed="55"/>
      <name val="ＭＳ ゴシック"/>
      <family val="3"/>
      <charset val="128"/>
    </font>
    <font>
      <sz val="12"/>
      <color indexed="8"/>
      <name val="ＭＳ ゴシック"/>
      <family val="3"/>
      <charset val="128"/>
    </font>
    <font>
      <b/>
      <sz val="16"/>
      <name val="ＭＳ Ｐゴシック"/>
      <family val="3"/>
      <charset val="128"/>
    </font>
    <font>
      <u/>
      <sz val="11"/>
      <name val="ＭＳ Ｐゴシック"/>
      <family val="3"/>
      <charset val="128"/>
    </font>
    <font>
      <b/>
      <sz val="12"/>
      <name val="ＭＳ ゴシック"/>
      <family val="3"/>
      <charset val="128"/>
    </font>
    <font>
      <sz val="14"/>
      <name val="ＭＳ ゴシック"/>
      <family val="3"/>
      <charset val="128"/>
    </font>
    <font>
      <sz val="11"/>
      <name val="ＭＳ 明朝"/>
      <family val="1"/>
      <charset val="128"/>
    </font>
    <font>
      <sz val="6"/>
      <name val="ＭＳ 明朝"/>
      <family val="1"/>
      <charset val="128"/>
    </font>
    <font>
      <sz val="12"/>
      <name val="ＭＳ 明朝"/>
      <family val="1"/>
      <charset val="128"/>
    </font>
    <font>
      <b/>
      <sz val="11"/>
      <name val="ＭＳ 明朝"/>
      <family val="1"/>
      <charset val="128"/>
    </font>
    <font>
      <b/>
      <sz val="12"/>
      <name val="ＭＳ 明朝"/>
      <family val="1"/>
      <charset val="128"/>
    </font>
    <font>
      <sz val="10.5"/>
      <name val="Century"/>
      <family val="1"/>
    </font>
    <font>
      <u/>
      <sz val="10.5"/>
      <name val="HGｺﾞｼｯｸM"/>
      <family val="3"/>
      <charset val="128"/>
    </font>
    <font>
      <sz val="10.5"/>
      <name val="HGｺﾞｼｯｸM"/>
      <family val="3"/>
      <charset val="128"/>
    </font>
    <font>
      <sz val="11"/>
      <color rgb="FFFF0000"/>
      <name val="ＭＳ Ｐゴシック"/>
      <family val="2"/>
      <charset val="128"/>
      <scheme val="minor"/>
    </font>
    <font>
      <sz val="12"/>
      <name val="HGSｺﾞｼｯｸM"/>
      <family val="3"/>
      <charset val="128"/>
    </font>
    <font>
      <sz val="11"/>
      <name val="HGSｺﾞｼｯｸM"/>
      <family val="3"/>
      <charset val="128"/>
    </font>
    <font>
      <sz val="10"/>
      <name val="HGSｺﾞｼｯｸM"/>
      <family val="3"/>
      <charset val="128"/>
    </font>
    <font>
      <sz val="6"/>
      <name val="ＭＳ Ｐゴシック"/>
      <family val="2"/>
      <charset val="128"/>
      <scheme val="minor"/>
    </font>
    <font>
      <b/>
      <sz val="12"/>
      <color rgb="FFFF0000"/>
      <name val="HGSｺﾞｼｯｸM"/>
      <family val="3"/>
      <charset val="128"/>
    </font>
    <font>
      <b/>
      <sz val="16"/>
      <name val="HGSｺﾞｼｯｸM"/>
      <family val="3"/>
      <charset val="128"/>
    </font>
    <font>
      <sz val="16"/>
      <name val="HGSｺﾞｼｯｸM"/>
      <family val="3"/>
      <charset val="128"/>
    </font>
    <font>
      <sz val="14"/>
      <name val="HGSｺﾞｼｯｸM"/>
      <family val="3"/>
      <charset val="128"/>
    </font>
    <font>
      <b/>
      <sz val="14"/>
      <name val="HGSｺﾞｼｯｸM"/>
      <family val="3"/>
      <charset val="128"/>
    </font>
    <font>
      <sz val="11"/>
      <name val="ＭＳ Ｐゴシック"/>
      <family val="2"/>
      <charset val="128"/>
      <scheme val="minor"/>
    </font>
    <font>
      <b/>
      <sz val="11"/>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sz val="12"/>
      <color theme="1"/>
      <name val="ＭＳ Ｐゴシック"/>
      <family val="3"/>
      <charset val="128"/>
      <scheme val="minor"/>
    </font>
    <font>
      <sz val="12"/>
      <name val="ＭＳ Ｐゴシック"/>
      <family val="3"/>
      <charset val="128"/>
      <scheme val="minor"/>
    </font>
    <font>
      <b/>
      <sz val="20"/>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b/>
      <sz val="14"/>
      <name val="ＭＳ ゴシック"/>
      <family val="3"/>
      <charset val="128"/>
    </font>
    <font>
      <sz val="10"/>
      <color theme="1"/>
      <name val="ＭＳ ゴシック"/>
      <family val="3"/>
      <charset val="128"/>
    </font>
    <font>
      <sz val="9"/>
      <color theme="1"/>
      <name val="ＭＳ ゴシック"/>
      <family val="3"/>
      <charset val="128"/>
    </font>
    <font>
      <u/>
      <sz val="9"/>
      <color theme="1"/>
      <name val="ＭＳ ゴシック"/>
      <family val="3"/>
      <charset val="128"/>
    </font>
    <font>
      <sz val="9"/>
      <color theme="1"/>
      <name val="ＭＳ Ｐゴシック"/>
      <family val="3"/>
      <charset val="128"/>
    </font>
    <font>
      <sz val="9"/>
      <color theme="1"/>
      <name val="ＭＳ明朝"/>
      <family val="3"/>
      <charset val="128"/>
    </font>
    <font>
      <sz val="6"/>
      <name val="ＭＳ 明朝"/>
      <family val="2"/>
      <charset val="128"/>
    </font>
    <font>
      <sz val="12"/>
      <name val="ＭＳ 明朝"/>
      <family val="2"/>
      <charset val="128"/>
    </font>
  </fonts>
  <fills count="11">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indexed="22"/>
        <bgColor indexed="64"/>
      </patternFill>
    </fill>
    <fill>
      <patternFill patternType="lightGray"/>
    </fill>
    <fill>
      <patternFill patternType="solid">
        <fgColor rgb="FFFFFF0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s>
  <cellStyleXfs count="10">
    <xf numFmtId="0" fontId="0" fillId="0" borderId="0">
      <alignment vertical="center"/>
    </xf>
    <xf numFmtId="0" fontId="2" fillId="0" borderId="0">
      <alignment vertical="center"/>
    </xf>
    <xf numFmtId="0" fontId="13" fillId="0" borderId="0">
      <alignment vertical="center"/>
    </xf>
    <xf numFmtId="0" fontId="13" fillId="0" borderId="0">
      <alignment vertical="center"/>
    </xf>
    <xf numFmtId="0" fontId="2" fillId="0" borderId="0">
      <alignment vertical="center"/>
    </xf>
    <xf numFmtId="0" fontId="2" fillId="0" borderId="0"/>
    <xf numFmtId="0" fontId="2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31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shrinkToFit="1"/>
    </xf>
    <xf numFmtId="0" fontId="4" fillId="0" borderId="0" xfId="0" applyFont="1" applyFill="1" applyAlignment="1">
      <alignment horizontal="left" vertical="center"/>
    </xf>
    <xf numFmtId="0" fontId="2" fillId="0" borderId="0" xfId="0" applyFont="1">
      <alignment vertical="center"/>
    </xf>
    <xf numFmtId="0" fontId="7" fillId="0" borderId="0" xfId="0" applyFont="1">
      <alignment vertical="center"/>
    </xf>
    <xf numFmtId="0" fontId="6" fillId="0" borderId="1" xfId="0" applyFont="1" applyFill="1" applyBorder="1" applyAlignment="1">
      <alignment horizontal="left" vertical="center" wrapText="1"/>
    </xf>
    <xf numFmtId="0" fontId="6" fillId="2" borderId="6" xfId="0" applyFont="1" applyFill="1" applyBorder="1" applyAlignment="1">
      <alignment vertical="center" wrapText="1"/>
    </xf>
    <xf numFmtId="0" fontId="6" fillId="0" borderId="1" xfId="0" applyFont="1" applyFill="1" applyBorder="1" applyAlignment="1">
      <alignment horizontal="left" vertical="center"/>
    </xf>
    <xf numFmtId="0" fontId="6" fillId="0" borderId="14" xfId="0" applyFont="1" applyBorder="1" applyAlignment="1">
      <alignment horizontal="left" vertical="center"/>
    </xf>
    <xf numFmtId="0" fontId="9" fillId="0" borderId="6" xfId="0" applyFont="1" applyBorder="1" applyAlignment="1">
      <alignment vertical="center" wrapText="1"/>
    </xf>
    <xf numFmtId="0" fontId="9" fillId="0" borderId="14" xfId="0" applyFont="1" applyBorder="1" applyAlignment="1">
      <alignment vertical="center" wrapText="1"/>
    </xf>
    <xf numFmtId="176" fontId="9" fillId="0" borderId="11"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0" fontId="10" fillId="0" borderId="0" xfId="0" applyFont="1">
      <alignment vertical="center"/>
    </xf>
    <xf numFmtId="0" fontId="9" fillId="0" borderId="11" xfId="0" applyFont="1" applyBorder="1" applyAlignment="1">
      <alignment vertical="center" wrapText="1" shrinkToFit="1"/>
    </xf>
    <xf numFmtId="0" fontId="9" fillId="0" borderId="18" xfId="0" applyFont="1" applyBorder="1" applyAlignment="1">
      <alignment horizontal="left" vertical="center" shrinkToFit="1"/>
    </xf>
    <xf numFmtId="0" fontId="9" fillId="0" borderId="12" xfId="0" applyFont="1" applyBorder="1" applyAlignment="1">
      <alignment vertical="center" wrapText="1" shrinkToFit="1"/>
    </xf>
    <xf numFmtId="0" fontId="9" fillId="0" borderId="22" xfId="0" applyFont="1" applyBorder="1" applyAlignment="1">
      <alignment horizontal="left" vertical="center" shrinkToFit="1"/>
    </xf>
    <xf numFmtId="0" fontId="4" fillId="0" borderId="0" xfId="1" applyFont="1">
      <alignment vertical="center"/>
    </xf>
    <xf numFmtId="0" fontId="14" fillId="0" borderId="0" xfId="2" applyFont="1" applyAlignment="1">
      <alignment vertical="center" wrapText="1"/>
    </xf>
    <xf numFmtId="0" fontId="14" fillId="0" borderId="0" xfId="2" applyFont="1" applyAlignment="1">
      <alignment horizontal="left" vertical="top" wrapText="1"/>
    </xf>
    <xf numFmtId="49" fontId="14" fillId="0" borderId="0" xfId="2" applyNumberFormat="1" applyFont="1" applyBorder="1" applyAlignment="1">
      <alignment horizontal="center" vertical="center" shrinkToFit="1"/>
    </xf>
    <xf numFmtId="0" fontId="14" fillId="0" borderId="0" xfId="2" applyFont="1" applyAlignment="1">
      <alignment horizontal="center" vertical="center" wrapText="1"/>
    </xf>
    <xf numFmtId="49" fontId="14" fillId="0" borderId="0" xfId="2" applyNumberFormat="1" applyFont="1" applyAlignment="1">
      <alignment horizontal="right" vertical="center" wrapText="1"/>
    </xf>
    <xf numFmtId="0" fontId="14" fillId="0" borderId="0" xfId="2" applyFont="1" applyBorder="1" applyAlignment="1">
      <alignment vertical="center" wrapText="1"/>
    </xf>
    <xf numFmtId="0" fontId="14" fillId="0" borderId="0" xfId="2" applyFont="1" applyBorder="1" applyAlignment="1">
      <alignment horizontal="left" vertical="top" wrapText="1"/>
    </xf>
    <xf numFmtId="49" fontId="14" fillId="0" borderId="0" xfId="2" applyNumberFormat="1" applyFont="1" applyBorder="1" applyAlignment="1">
      <alignment horizontal="left" vertical="center" shrinkToFit="1"/>
    </xf>
    <xf numFmtId="0" fontId="14" fillId="0" borderId="0" xfId="2" applyFont="1" applyBorder="1" applyAlignment="1">
      <alignment horizontal="left" vertical="center" wrapText="1"/>
    </xf>
    <xf numFmtId="0" fontId="15" fillId="0" borderId="0" xfId="2" applyFont="1" applyAlignment="1">
      <alignment vertical="center" wrapText="1"/>
    </xf>
    <xf numFmtId="0" fontId="14" fillId="0" borderId="1" xfId="2" applyFont="1" applyFill="1" applyBorder="1" applyAlignment="1">
      <alignment vertical="center" wrapText="1"/>
    </xf>
    <xf numFmtId="0" fontId="14" fillId="0" borderId="1" xfId="2" applyFont="1" applyFill="1" applyBorder="1" applyAlignment="1">
      <alignment horizontal="center" vertical="center" wrapText="1"/>
    </xf>
    <xf numFmtId="0" fontId="14" fillId="0" borderId="1" xfId="2" applyFont="1" applyFill="1" applyBorder="1" applyAlignment="1">
      <alignment horizontal="left" vertical="top" wrapText="1"/>
    </xf>
    <xf numFmtId="49" fontId="14" fillId="0" borderId="7" xfId="2" applyNumberFormat="1" applyFont="1" applyFill="1" applyBorder="1" applyAlignment="1">
      <alignment vertical="center" shrinkToFit="1"/>
    </xf>
    <xf numFmtId="0" fontId="15" fillId="0" borderId="0" xfId="2" applyFont="1" applyFill="1" applyAlignment="1">
      <alignment vertical="center" wrapText="1"/>
    </xf>
    <xf numFmtId="0" fontId="14" fillId="3" borderId="24" xfId="2" applyFont="1" applyFill="1" applyBorder="1" applyAlignment="1">
      <alignment vertical="center" wrapText="1"/>
    </xf>
    <xf numFmtId="0" fontId="14" fillId="3" borderId="24" xfId="2" applyFont="1" applyFill="1" applyBorder="1" applyAlignment="1">
      <alignment horizontal="center" vertical="center" wrapText="1"/>
    </xf>
    <xf numFmtId="0" fontId="15" fillId="3" borderId="25" xfId="2" applyFont="1" applyFill="1" applyBorder="1" applyAlignment="1">
      <alignment vertical="center" wrapText="1"/>
    </xf>
    <xf numFmtId="0" fontId="14" fillId="3" borderId="21" xfId="2" applyFont="1" applyFill="1" applyBorder="1" applyAlignment="1">
      <alignment vertical="center" wrapText="1"/>
    </xf>
    <xf numFmtId="0" fontId="14" fillId="3" borderId="17" xfId="2" applyFont="1" applyFill="1" applyBorder="1" applyAlignment="1">
      <alignment vertical="center" wrapText="1"/>
    </xf>
    <xf numFmtId="0" fontId="14" fillId="3" borderId="26" xfId="2" applyFont="1" applyFill="1" applyBorder="1" applyAlignment="1">
      <alignment horizontal="center" vertical="center" wrapText="1"/>
    </xf>
    <xf numFmtId="49" fontId="14" fillId="3" borderId="28" xfId="2" applyNumberFormat="1" applyFont="1" applyFill="1" applyBorder="1" applyAlignment="1">
      <alignment horizontal="left" vertical="center" shrinkToFit="1"/>
    </xf>
    <xf numFmtId="0" fontId="14" fillId="3" borderId="26" xfId="2" applyFont="1" applyFill="1" applyBorder="1" applyAlignment="1">
      <alignment vertical="center" wrapText="1"/>
    </xf>
    <xf numFmtId="0" fontId="14" fillId="3" borderId="29" xfId="2" applyFont="1" applyFill="1" applyBorder="1" applyAlignment="1">
      <alignment vertical="center" wrapText="1"/>
    </xf>
    <xf numFmtId="0" fontId="14" fillId="3" borderId="29" xfId="2" applyFont="1" applyFill="1" applyBorder="1" applyAlignment="1">
      <alignment horizontal="center" vertical="center" wrapText="1"/>
    </xf>
    <xf numFmtId="49" fontId="14" fillId="3" borderId="31" xfId="2" applyNumberFormat="1" applyFont="1" applyFill="1" applyBorder="1" applyAlignment="1">
      <alignment horizontal="left" vertical="center" shrinkToFit="1"/>
    </xf>
    <xf numFmtId="0" fontId="14" fillId="3" borderId="8" xfId="2" applyFont="1" applyFill="1" applyBorder="1" applyAlignment="1">
      <alignment vertical="center" wrapText="1"/>
    </xf>
    <xf numFmtId="0" fontId="15" fillId="0" borderId="0" xfId="3" applyFont="1" applyFill="1" applyAlignment="1">
      <alignment vertical="center" wrapText="1"/>
    </xf>
    <xf numFmtId="0" fontId="14" fillId="3" borderId="21" xfId="3" applyFont="1" applyFill="1" applyBorder="1" applyAlignment="1">
      <alignment vertical="center" wrapText="1"/>
    </xf>
    <xf numFmtId="0" fontId="14" fillId="3" borderId="1" xfId="2" applyFont="1" applyFill="1" applyBorder="1" applyAlignment="1">
      <alignment horizontal="center" vertical="center" wrapText="1"/>
    </xf>
    <xf numFmtId="0" fontId="14" fillId="3" borderId="1" xfId="2" applyFont="1" applyFill="1" applyBorder="1" applyAlignment="1">
      <alignment horizontal="left" vertical="top" wrapText="1"/>
    </xf>
    <xf numFmtId="49" fontId="14" fillId="3" borderId="25" xfId="2" applyNumberFormat="1" applyFont="1" applyFill="1" applyBorder="1" applyAlignment="1">
      <alignment horizontal="left" vertical="center" shrinkToFit="1"/>
    </xf>
    <xf numFmtId="0" fontId="14" fillId="3" borderId="1" xfId="3" applyFont="1" applyFill="1" applyBorder="1" applyAlignment="1">
      <alignment vertical="center" wrapText="1"/>
    </xf>
    <xf numFmtId="0" fontId="14" fillId="0" borderId="24" xfId="3" applyFont="1" applyFill="1" applyBorder="1" applyAlignment="1">
      <alignment vertical="center" wrapText="1"/>
    </xf>
    <xf numFmtId="0" fontId="14" fillId="0" borderId="33" xfId="2" applyFont="1" applyBorder="1" applyAlignment="1">
      <alignment horizontal="center" vertical="center" wrapText="1"/>
    </xf>
    <xf numFmtId="0" fontId="14" fillId="0" borderId="21" xfId="2" applyFont="1" applyBorder="1" applyAlignment="1">
      <alignment horizontal="left" vertical="top" wrapText="1"/>
    </xf>
    <xf numFmtId="49" fontId="14" fillId="0" borderId="35" xfId="2" applyNumberFormat="1" applyFont="1" applyFill="1" applyBorder="1" applyAlignment="1">
      <alignment horizontal="left" vertical="center" shrinkToFit="1"/>
    </xf>
    <xf numFmtId="0" fontId="14" fillId="0" borderId="17" xfId="3" applyFont="1" applyFill="1" applyBorder="1" applyAlignment="1">
      <alignment vertical="center" wrapText="1"/>
    </xf>
    <xf numFmtId="0" fontId="14" fillId="0" borderId="33" xfId="3" applyFont="1" applyFill="1" applyBorder="1" applyAlignment="1">
      <alignment vertical="center" wrapText="1"/>
    </xf>
    <xf numFmtId="49" fontId="14" fillId="0" borderId="37" xfId="2" applyNumberFormat="1" applyFont="1" applyFill="1" applyBorder="1" applyAlignment="1">
      <alignment horizontal="left" vertical="center" shrinkToFit="1"/>
    </xf>
    <xf numFmtId="0" fontId="14" fillId="0" borderId="26" xfId="3" applyFont="1" applyFill="1" applyBorder="1" applyAlignment="1">
      <alignment vertical="center" wrapText="1"/>
    </xf>
    <xf numFmtId="0" fontId="14" fillId="0" borderId="26" xfId="2" applyFont="1" applyBorder="1" applyAlignment="1">
      <alignment horizontal="center" vertical="center" wrapText="1"/>
    </xf>
    <xf numFmtId="49" fontId="14" fillId="0" borderId="28" xfId="2" applyNumberFormat="1" applyFont="1" applyFill="1" applyBorder="1" applyAlignment="1">
      <alignment horizontal="left" vertical="center" shrinkToFit="1"/>
    </xf>
    <xf numFmtId="0" fontId="14" fillId="0" borderId="38" xfId="3" applyFont="1" applyFill="1" applyBorder="1" applyAlignment="1">
      <alignment vertical="center" wrapText="1"/>
    </xf>
    <xf numFmtId="49" fontId="14" fillId="0" borderId="40" xfId="2" applyNumberFormat="1" applyFont="1" applyFill="1" applyBorder="1" applyAlignment="1">
      <alignment horizontal="left" vertical="center" shrinkToFit="1"/>
    </xf>
    <xf numFmtId="0" fontId="14" fillId="0" borderId="29" xfId="3" applyFont="1" applyFill="1" applyBorder="1" applyAlignment="1">
      <alignment vertical="center" wrapText="1"/>
    </xf>
    <xf numFmtId="0" fontId="14" fillId="0" borderId="29" xfId="2" applyFont="1" applyBorder="1" applyAlignment="1">
      <alignment horizontal="center" vertical="center" wrapText="1"/>
    </xf>
    <xf numFmtId="49" fontId="14" fillId="0" borderId="31" xfId="2" applyNumberFormat="1" applyFont="1" applyFill="1" applyBorder="1" applyAlignment="1">
      <alignment horizontal="left" vertical="center" shrinkToFit="1"/>
    </xf>
    <xf numFmtId="0" fontId="14" fillId="0" borderId="15" xfId="3" applyFont="1" applyFill="1" applyBorder="1" applyAlignment="1">
      <alignment vertical="center" wrapText="1"/>
    </xf>
    <xf numFmtId="0" fontId="14" fillId="3" borderId="1" xfId="2" applyFont="1" applyFill="1" applyBorder="1" applyAlignment="1">
      <alignment vertical="center" wrapText="1"/>
    </xf>
    <xf numFmtId="0" fontId="15" fillId="3" borderId="23" xfId="2" applyFont="1" applyFill="1" applyBorder="1" applyAlignment="1">
      <alignment vertical="center" wrapText="1"/>
    </xf>
    <xf numFmtId="0" fontId="14" fillId="0" borderId="21" xfId="2" applyFont="1" applyBorder="1" applyAlignment="1">
      <alignment vertical="center" wrapText="1"/>
    </xf>
    <xf numFmtId="0" fontId="14" fillId="0" borderId="21" xfId="2" applyFont="1" applyBorder="1" applyAlignment="1">
      <alignment horizontal="center" vertical="center" wrapText="1"/>
    </xf>
    <xf numFmtId="49" fontId="14" fillId="0" borderId="41" xfId="2" applyNumberFormat="1" applyFont="1" applyFill="1" applyBorder="1" applyAlignment="1">
      <alignment horizontal="left" vertical="center" shrinkToFit="1"/>
    </xf>
    <xf numFmtId="0" fontId="14" fillId="0" borderId="21" xfId="2" applyFont="1" applyBorder="1" applyAlignment="1">
      <alignment vertical="center"/>
    </xf>
    <xf numFmtId="0" fontId="14" fillId="0" borderId="38" xfId="2" applyFont="1" applyBorder="1" applyAlignment="1">
      <alignment vertical="center" wrapText="1"/>
    </xf>
    <xf numFmtId="0" fontId="14" fillId="0" borderId="38" xfId="2" applyFont="1" applyBorder="1" applyAlignment="1">
      <alignment horizontal="center" vertical="center" wrapText="1"/>
    </xf>
    <xf numFmtId="0" fontId="14" fillId="0" borderId="17" xfId="2" applyFont="1" applyBorder="1" applyAlignment="1">
      <alignment vertical="center"/>
    </xf>
    <xf numFmtId="0" fontId="14" fillId="0" borderId="33" xfId="2" applyFont="1" applyBorder="1" applyAlignment="1">
      <alignment vertical="center" wrapText="1"/>
    </xf>
    <xf numFmtId="0" fontId="14" fillId="0" borderId="26" xfId="2" applyFont="1" applyBorder="1" applyAlignment="1">
      <alignment vertical="center" wrapText="1"/>
    </xf>
    <xf numFmtId="0" fontId="14" fillId="0" borderId="29" xfId="2" applyFont="1" applyBorder="1" applyAlignment="1">
      <alignment vertical="center" wrapText="1"/>
    </xf>
    <xf numFmtId="0" fontId="14" fillId="0" borderId="17" xfId="2" applyFont="1" applyBorder="1" applyAlignment="1">
      <alignment vertical="center" wrapText="1"/>
    </xf>
    <xf numFmtId="0" fontId="14" fillId="3" borderId="21" xfId="2" applyFont="1" applyFill="1" applyBorder="1" applyAlignment="1">
      <alignment horizontal="center" vertical="center" wrapText="1"/>
    </xf>
    <xf numFmtId="0" fontId="14" fillId="3" borderId="25" xfId="2" applyFont="1" applyFill="1" applyBorder="1" applyAlignment="1">
      <alignment horizontal="left" vertical="top" wrapText="1"/>
    </xf>
    <xf numFmtId="49" fontId="14" fillId="3" borderId="41" xfId="2" applyNumberFormat="1" applyFont="1" applyFill="1" applyBorder="1" applyAlignment="1">
      <alignment vertical="center" shrinkToFit="1"/>
    </xf>
    <xf numFmtId="0" fontId="14" fillId="0" borderId="24" xfId="2" applyFont="1" applyBorder="1" applyAlignment="1">
      <alignment vertical="center" wrapText="1"/>
    </xf>
    <xf numFmtId="0" fontId="14" fillId="0" borderId="24" xfId="2" applyFont="1" applyBorder="1" applyAlignment="1">
      <alignment horizontal="center" vertical="center" wrapText="1"/>
    </xf>
    <xf numFmtId="0" fontId="14" fillId="0" borderId="21" xfId="2" applyFont="1" applyBorder="1" applyAlignment="1">
      <alignment vertical="top" wrapText="1"/>
    </xf>
    <xf numFmtId="0" fontId="14" fillId="0" borderId="21" xfId="2" applyFont="1" applyBorder="1" applyAlignment="1">
      <alignment horizontal="left" vertical="center" wrapText="1"/>
    </xf>
    <xf numFmtId="0" fontId="14" fillId="0" borderId="17" xfId="2" applyFont="1" applyBorder="1" applyAlignment="1">
      <alignment vertical="top" wrapText="1"/>
    </xf>
    <xf numFmtId="0" fontId="14" fillId="0" borderId="17" xfId="2" applyFont="1" applyBorder="1" applyAlignment="1">
      <alignment horizontal="left" vertical="center" wrapText="1"/>
    </xf>
    <xf numFmtId="0" fontId="14" fillId="0" borderId="8" xfId="2" applyFont="1" applyBorder="1" applyAlignment="1">
      <alignment vertical="top" wrapText="1"/>
    </xf>
    <xf numFmtId="0" fontId="14" fillId="0" borderId="8" xfId="2" applyFont="1" applyBorder="1" applyAlignment="1">
      <alignment horizontal="left" vertical="center" wrapText="1"/>
    </xf>
    <xf numFmtId="0" fontId="14" fillId="0" borderId="17" xfId="2" applyFont="1" applyBorder="1" applyAlignment="1">
      <alignment horizontal="center" vertical="center" wrapText="1"/>
    </xf>
    <xf numFmtId="49" fontId="14" fillId="0" borderId="43" xfId="2" applyNumberFormat="1" applyFont="1" applyFill="1" applyBorder="1" applyAlignment="1">
      <alignment horizontal="left" vertical="center" shrinkToFit="1"/>
    </xf>
    <xf numFmtId="49" fontId="14" fillId="0" borderId="15" xfId="2" applyNumberFormat="1" applyFont="1" applyFill="1" applyBorder="1" applyAlignment="1">
      <alignment horizontal="left" vertical="center" shrinkToFit="1"/>
    </xf>
    <xf numFmtId="0" fontId="14" fillId="3" borderId="8" xfId="2" applyFont="1" applyFill="1" applyBorder="1" applyAlignment="1">
      <alignment horizontal="left" vertical="top" wrapText="1"/>
    </xf>
    <xf numFmtId="0" fontId="14" fillId="0" borderId="1" xfId="2" applyFont="1" applyBorder="1" applyAlignment="1">
      <alignment vertical="center" wrapText="1"/>
    </xf>
    <xf numFmtId="0" fontId="14" fillId="0" borderId="8" xfId="2" applyFont="1" applyBorder="1" applyAlignment="1">
      <alignment horizontal="center" vertical="center" wrapText="1"/>
    </xf>
    <xf numFmtId="0" fontId="14" fillId="0" borderId="23" xfId="2" applyFont="1" applyBorder="1" applyAlignment="1">
      <alignment horizontal="left" vertical="top" wrapText="1"/>
    </xf>
    <xf numFmtId="49" fontId="14" fillId="0" borderId="23" xfId="2" applyNumberFormat="1" applyFont="1" applyBorder="1" applyAlignment="1">
      <alignment horizontal="left" vertical="center" shrinkToFit="1"/>
    </xf>
    <xf numFmtId="0" fontId="14" fillId="0" borderId="1" xfId="2" applyFont="1" applyBorder="1" applyAlignment="1">
      <alignment horizontal="left" vertical="center"/>
    </xf>
    <xf numFmtId="0" fontId="14" fillId="0" borderId="43" xfId="2" applyFont="1" applyBorder="1" applyAlignment="1">
      <alignment vertical="center"/>
    </xf>
    <xf numFmtId="49" fontId="14" fillId="3" borderId="35" xfId="2" applyNumberFormat="1" applyFont="1" applyFill="1" applyBorder="1" applyAlignment="1">
      <alignment horizontal="left" vertical="center" shrinkToFit="1"/>
    </xf>
    <xf numFmtId="0" fontId="14" fillId="3" borderId="21"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0" borderId="8" xfId="2" applyFont="1" applyBorder="1" applyAlignment="1">
      <alignment vertical="center" wrapText="1"/>
    </xf>
    <xf numFmtId="0" fontId="14" fillId="0" borderId="44" xfId="2" applyFont="1" applyBorder="1" applyAlignment="1">
      <alignment horizontal="left" vertical="top" wrapText="1"/>
    </xf>
    <xf numFmtId="0" fontId="14" fillId="0" borderId="15" xfId="2" applyFont="1" applyBorder="1" applyAlignment="1">
      <alignment vertical="center"/>
    </xf>
    <xf numFmtId="49" fontId="14" fillId="0" borderId="23" xfId="2" applyNumberFormat="1" applyFont="1" applyBorder="1" applyAlignment="1">
      <alignment vertical="center" shrinkToFit="1"/>
    </xf>
    <xf numFmtId="0" fontId="14" fillId="0" borderId="43"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17" xfId="2" applyFont="1" applyBorder="1" applyAlignment="1">
      <alignment horizontal="left" vertical="top" wrapText="1"/>
    </xf>
    <xf numFmtId="49" fontId="14" fillId="0" borderId="28" xfId="2" applyNumberFormat="1" applyFont="1" applyBorder="1" applyAlignment="1">
      <alignment horizontal="left" vertical="center" shrinkToFit="1"/>
    </xf>
    <xf numFmtId="0" fontId="14" fillId="0" borderId="15" xfId="2" applyFont="1" applyBorder="1" applyAlignment="1">
      <alignment horizontal="center" vertical="center" wrapText="1"/>
    </xf>
    <xf numFmtId="0" fontId="14" fillId="0" borderId="8" xfId="2" applyFont="1" applyBorder="1" applyAlignment="1">
      <alignment horizontal="left" vertical="center"/>
    </xf>
    <xf numFmtId="0" fontId="14" fillId="0" borderId="1" xfId="2" applyFont="1" applyBorder="1" applyAlignment="1">
      <alignment horizontal="center" vertical="center" wrapText="1"/>
    </xf>
    <xf numFmtId="0" fontId="8" fillId="0" borderId="1" xfId="2" applyFont="1" applyFill="1" applyBorder="1" applyAlignment="1">
      <alignment horizontal="left" vertical="top" wrapText="1"/>
    </xf>
    <xf numFmtId="0" fontId="14" fillId="3" borderId="34" xfId="2" applyFont="1" applyFill="1" applyBorder="1" applyAlignment="1">
      <alignment horizontal="center" vertical="center" wrapText="1"/>
    </xf>
    <xf numFmtId="0" fontId="14" fillId="3" borderId="21" xfId="2" applyFont="1" applyFill="1" applyBorder="1" applyAlignment="1">
      <alignment vertical="top" wrapText="1"/>
    </xf>
    <xf numFmtId="0" fontId="14" fillId="3" borderId="30" xfId="2" applyFont="1" applyFill="1" applyBorder="1" applyAlignment="1">
      <alignment horizontal="center" vertical="center" wrapText="1"/>
    </xf>
    <xf numFmtId="0" fontId="14" fillId="3" borderId="8" xfId="2" applyFont="1" applyFill="1" applyBorder="1" applyAlignment="1">
      <alignment vertical="top" wrapText="1"/>
    </xf>
    <xf numFmtId="0" fontId="14" fillId="3" borderId="17" xfId="2" applyFont="1" applyFill="1" applyBorder="1" applyAlignment="1">
      <alignment horizontal="center" vertical="center" wrapText="1"/>
    </xf>
    <xf numFmtId="0" fontId="14" fillId="3" borderId="17" xfId="2" applyFont="1" applyFill="1" applyBorder="1" applyAlignment="1">
      <alignment horizontal="left" vertical="top" wrapText="1"/>
    </xf>
    <xf numFmtId="49" fontId="14" fillId="3" borderId="43" xfId="2" applyNumberFormat="1" applyFont="1" applyFill="1" applyBorder="1" applyAlignment="1">
      <alignment horizontal="left" vertical="center" shrinkToFit="1"/>
    </xf>
    <xf numFmtId="0" fontId="14" fillId="3" borderId="17" xfId="2" applyFont="1" applyFill="1" applyBorder="1" applyAlignment="1">
      <alignment vertical="top" wrapText="1"/>
    </xf>
    <xf numFmtId="0" fontId="14" fillId="3" borderId="21" xfId="2" applyFont="1" applyFill="1" applyBorder="1" applyAlignment="1">
      <alignment horizontal="left" vertical="top" wrapText="1"/>
    </xf>
    <xf numFmtId="0" fontId="14" fillId="0" borderId="24" xfId="2" applyFont="1" applyFill="1" applyBorder="1" applyAlignment="1">
      <alignment vertical="center" wrapText="1"/>
    </xf>
    <xf numFmtId="0" fontId="14" fillId="0" borderId="24" xfId="2" applyFont="1" applyFill="1" applyBorder="1" applyAlignment="1">
      <alignment horizontal="center" vertical="center" wrapText="1"/>
    </xf>
    <xf numFmtId="0" fontId="14" fillId="0" borderId="21" xfId="2" applyFont="1" applyFill="1" applyBorder="1" applyAlignment="1">
      <alignment horizontal="left" vertical="center" wrapText="1"/>
    </xf>
    <xf numFmtId="0" fontId="14" fillId="0" borderId="26" xfId="2" applyFont="1" applyFill="1" applyBorder="1" applyAlignment="1">
      <alignment vertical="center" wrapText="1"/>
    </xf>
    <xf numFmtId="0" fontId="14" fillId="0" borderId="26" xfId="2" applyFont="1" applyFill="1" applyBorder="1" applyAlignment="1">
      <alignment horizontal="center" vertical="center" wrapText="1"/>
    </xf>
    <xf numFmtId="0" fontId="14" fillId="0" borderId="17" xfId="2" applyFont="1" applyFill="1" applyBorder="1" applyAlignment="1">
      <alignment horizontal="left" vertical="center" wrapText="1"/>
    </xf>
    <xf numFmtId="0" fontId="14" fillId="0" borderId="38" xfId="2" applyFont="1" applyFill="1" applyBorder="1" applyAlignment="1">
      <alignment vertical="center" wrapText="1"/>
    </xf>
    <xf numFmtId="0" fontId="14" fillId="0" borderId="29" xfId="2" applyFont="1" applyFill="1" applyBorder="1" applyAlignment="1">
      <alignment vertical="center" wrapText="1"/>
    </xf>
    <xf numFmtId="0" fontId="14" fillId="0" borderId="29" xfId="2" applyFont="1" applyFill="1" applyBorder="1" applyAlignment="1">
      <alignment horizontal="center" vertical="center" wrapText="1"/>
    </xf>
    <xf numFmtId="0" fontId="14" fillId="0" borderId="17" xfId="2" applyFont="1" applyFill="1" applyBorder="1" applyAlignment="1">
      <alignment vertical="center" wrapText="1"/>
    </xf>
    <xf numFmtId="0" fontId="14" fillId="0" borderId="17" xfId="2" applyFont="1" applyFill="1" applyBorder="1" applyAlignment="1">
      <alignment horizontal="center" vertical="center" wrapText="1"/>
    </xf>
    <xf numFmtId="0" fontId="14" fillId="0" borderId="43" xfId="2" applyFont="1" applyFill="1" applyBorder="1" applyAlignment="1">
      <alignment horizontal="left" vertical="center" wrapText="1"/>
    </xf>
    <xf numFmtId="0" fontId="8" fillId="0" borderId="17" xfId="2" applyFont="1" applyBorder="1" applyAlignment="1">
      <alignment horizontal="left" vertical="top" wrapText="1"/>
    </xf>
    <xf numFmtId="0" fontId="14" fillId="0" borderId="41" xfId="2" applyFont="1" applyFill="1" applyBorder="1" applyAlignment="1">
      <alignment horizontal="left" vertical="center" wrapText="1"/>
    </xf>
    <xf numFmtId="0" fontId="14" fillId="0" borderId="38" xfId="2" applyFont="1" applyFill="1" applyBorder="1" applyAlignment="1">
      <alignment horizontal="center" vertical="center" wrapText="1"/>
    </xf>
    <xf numFmtId="0" fontId="15" fillId="0" borderId="17" xfId="2" applyFont="1" applyFill="1" applyBorder="1" applyAlignment="1">
      <alignment vertical="center" wrapText="1"/>
    </xf>
    <xf numFmtId="0" fontId="14" fillId="0" borderId="15" xfId="2" applyFont="1" applyBorder="1" applyAlignment="1">
      <alignment vertical="center" wrapText="1"/>
    </xf>
    <xf numFmtId="0" fontId="14" fillId="3" borderId="33" xfId="2" applyFont="1" applyFill="1" applyBorder="1" applyAlignment="1">
      <alignment vertical="center" wrapText="1"/>
    </xf>
    <xf numFmtId="0" fontId="14" fillId="3" borderId="33" xfId="2" applyFont="1" applyFill="1" applyBorder="1" applyAlignment="1">
      <alignment horizontal="center" vertical="center" wrapText="1"/>
    </xf>
    <xf numFmtId="49" fontId="14" fillId="3" borderId="37" xfId="2" applyNumberFormat="1" applyFont="1" applyFill="1" applyBorder="1" applyAlignment="1">
      <alignment horizontal="left" vertical="center" shrinkToFit="1"/>
    </xf>
    <xf numFmtId="0" fontId="8" fillId="3" borderId="8" xfId="2" applyFont="1" applyFill="1" applyBorder="1" applyAlignment="1">
      <alignment horizontal="left" vertical="top" wrapText="1"/>
    </xf>
    <xf numFmtId="0" fontId="14" fillId="0" borderId="21" xfId="2" applyFont="1" applyFill="1" applyBorder="1" applyAlignment="1">
      <alignment horizontal="left" vertical="top" wrapText="1"/>
    </xf>
    <xf numFmtId="0" fontId="14" fillId="0" borderId="17" xfId="2" applyFont="1" applyFill="1" applyBorder="1" applyAlignment="1">
      <alignment horizontal="left" vertical="top" wrapText="1"/>
    </xf>
    <xf numFmtId="0" fontId="14" fillId="0" borderId="17" xfId="2" applyFont="1" applyBorder="1" applyAlignment="1">
      <alignment horizontal="justify" vertical="center"/>
    </xf>
    <xf numFmtId="0" fontId="14" fillId="0" borderId="8" xfId="2" applyFont="1" applyBorder="1" applyAlignment="1">
      <alignment horizontal="left" vertical="top" wrapText="1"/>
    </xf>
    <xf numFmtId="0" fontId="14" fillId="0" borderId="34"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33" xfId="2" applyFont="1" applyFill="1" applyBorder="1" applyAlignment="1">
      <alignment vertical="center" wrapText="1"/>
    </xf>
    <xf numFmtId="0" fontId="14" fillId="0" borderId="45" xfId="2" applyFont="1" applyFill="1" applyBorder="1" applyAlignment="1">
      <alignment horizontal="center" vertical="center" wrapText="1"/>
    </xf>
    <xf numFmtId="0" fontId="14" fillId="0" borderId="47" xfId="2" applyFont="1" applyFill="1" applyBorder="1" applyAlignment="1">
      <alignment horizontal="center" vertical="center" wrapText="1"/>
    </xf>
    <xf numFmtId="0" fontId="14" fillId="0" borderId="9" xfId="2" applyFont="1" applyFill="1" applyBorder="1" applyAlignment="1">
      <alignment vertical="center" wrapText="1"/>
    </xf>
    <xf numFmtId="0" fontId="14" fillId="0" borderId="48" xfId="2" applyFont="1" applyFill="1" applyBorder="1" applyAlignment="1">
      <alignment horizontal="center" vertical="center" wrapText="1"/>
    </xf>
    <xf numFmtId="0" fontId="8" fillId="0" borderId="8" xfId="2" applyFont="1" applyBorder="1" applyAlignment="1">
      <alignment horizontal="left" vertical="top" wrapText="1"/>
    </xf>
    <xf numFmtId="0" fontId="14" fillId="0" borderId="8" xfId="2" applyFont="1" applyFill="1" applyBorder="1" applyAlignment="1">
      <alignment horizontal="left" vertical="center" wrapText="1"/>
    </xf>
    <xf numFmtId="0" fontId="14" fillId="3" borderId="2" xfId="2" applyFont="1" applyFill="1" applyBorder="1" applyAlignment="1">
      <alignment horizontal="center" vertical="center" wrapText="1"/>
    </xf>
    <xf numFmtId="49" fontId="14" fillId="3" borderId="23" xfId="2" applyNumberFormat="1" applyFont="1" applyFill="1" applyBorder="1" applyAlignment="1">
      <alignment horizontal="left" vertical="center" shrinkToFit="1"/>
    </xf>
    <xf numFmtId="0" fontId="14" fillId="3" borderId="1" xfId="2" applyFont="1" applyFill="1" applyBorder="1" applyAlignment="1">
      <alignment horizontal="left" vertical="center" wrapText="1"/>
    </xf>
    <xf numFmtId="49" fontId="14" fillId="3" borderId="41" xfId="2" applyNumberFormat="1" applyFont="1" applyFill="1" applyBorder="1" applyAlignment="1">
      <alignment horizontal="left" vertical="center" shrinkToFit="1"/>
    </xf>
    <xf numFmtId="0" fontId="14" fillId="0" borderId="1" xfId="2" applyFont="1" applyBorder="1" applyAlignment="1">
      <alignment horizontal="left" vertical="top" wrapText="1"/>
    </xf>
    <xf numFmtId="49" fontId="14" fillId="0" borderId="7" xfId="2" applyNumberFormat="1" applyFont="1" applyFill="1" applyBorder="1" applyAlignment="1">
      <alignment horizontal="left" vertical="center" shrinkToFit="1"/>
    </xf>
    <xf numFmtId="49" fontId="14" fillId="3" borderId="7" xfId="2" applyNumberFormat="1" applyFont="1" applyFill="1" applyBorder="1" applyAlignment="1">
      <alignment horizontal="left" vertical="center" shrinkToFit="1"/>
    </xf>
    <xf numFmtId="0" fontId="14" fillId="0" borderId="9" xfId="2" applyFont="1" applyBorder="1" applyAlignment="1">
      <alignment horizontal="center" vertical="center" wrapText="1"/>
    </xf>
    <xf numFmtId="49" fontId="14" fillId="0" borderId="15" xfId="2" applyNumberFormat="1" applyFont="1" applyBorder="1" applyAlignment="1">
      <alignment horizontal="left" vertical="center" shrinkToFit="1"/>
    </xf>
    <xf numFmtId="0" fontId="14" fillId="3" borderId="38" xfId="2" applyFont="1" applyFill="1" applyBorder="1" applyAlignment="1">
      <alignment vertical="center" wrapText="1"/>
    </xf>
    <xf numFmtId="0" fontId="14" fillId="3" borderId="38" xfId="2" applyFont="1" applyFill="1" applyBorder="1" applyAlignment="1">
      <alignment horizontal="center" vertical="center" wrapText="1"/>
    </xf>
    <xf numFmtId="49" fontId="14" fillId="3" borderId="40" xfId="2" applyNumberFormat="1" applyFont="1" applyFill="1" applyBorder="1" applyAlignment="1">
      <alignment horizontal="left" vertical="center" shrinkToFit="1"/>
    </xf>
    <xf numFmtId="0" fontId="14" fillId="0" borderId="2" xfId="2" applyFont="1" applyBorder="1" applyAlignment="1">
      <alignment horizontal="center" vertical="center" wrapText="1"/>
    </xf>
    <xf numFmtId="49" fontId="14" fillId="0" borderId="7" xfId="2" applyNumberFormat="1" applyFont="1" applyBorder="1" applyAlignment="1">
      <alignment horizontal="left" vertical="center" shrinkToFit="1"/>
    </xf>
    <xf numFmtId="0" fontId="14" fillId="0" borderId="34" xfId="2" applyFont="1" applyBorder="1" applyAlignment="1">
      <alignment horizontal="center" vertical="center" wrapText="1"/>
    </xf>
    <xf numFmtId="0" fontId="14" fillId="0" borderId="39" xfId="2" applyFont="1" applyBorder="1" applyAlignment="1">
      <alignment horizontal="center" vertical="center" wrapText="1"/>
    </xf>
    <xf numFmtId="0" fontId="15" fillId="0" borderId="0" xfId="2" applyFont="1" applyAlignment="1">
      <alignment horizontal="left" vertical="center" wrapText="1"/>
    </xf>
    <xf numFmtId="0" fontId="15" fillId="0" borderId="17" xfId="2" applyFont="1" applyBorder="1" applyAlignment="1">
      <alignment vertical="center" wrapText="1"/>
    </xf>
    <xf numFmtId="0" fontId="14" fillId="0" borderId="21" xfId="2" applyFont="1" applyFill="1" applyBorder="1" applyAlignment="1">
      <alignment vertical="center" wrapText="1"/>
    </xf>
    <xf numFmtId="49" fontId="14" fillId="0" borderId="47" xfId="2" applyNumberFormat="1" applyFont="1" applyFill="1" applyBorder="1" applyAlignment="1">
      <alignment horizontal="left" vertical="center" shrinkToFit="1"/>
    </xf>
    <xf numFmtId="0" fontId="17" fillId="3" borderId="24" xfId="2" applyFont="1" applyFill="1" applyBorder="1" applyAlignment="1">
      <alignment vertical="center" wrapText="1"/>
    </xf>
    <xf numFmtId="0" fontId="18" fillId="0" borderId="0" xfId="2" applyFont="1" applyAlignment="1">
      <alignment vertical="center" wrapText="1"/>
    </xf>
    <xf numFmtId="0" fontId="17" fillId="3" borderId="8" xfId="2" applyFont="1" applyFill="1" applyBorder="1" applyAlignment="1">
      <alignment vertical="center" wrapText="1"/>
    </xf>
    <xf numFmtId="0" fontId="14" fillId="0" borderId="34" xfId="2" applyFont="1" applyFill="1" applyBorder="1" applyAlignment="1">
      <alignment vertical="center" wrapText="1"/>
    </xf>
    <xf numFmtId="0" fontId="14" fillId="0" borderId="30" xfId="2" applyFont="1" applyFill="1" applyBorder="1" applyAlignment="1">
      <alignment vertical="center" wrapText="1"/>
    </xf>
    <xf numFmtId="0" fontId="14" fillId="0" borderId="27" xfId="2" applyFont="1" applyFill="1" applyBorder="1" applyAlignment="1">
      <alignment vertical="center" wrapText="1"/>
    </xf>
    <xf numFmtId="0" fontId="14" fillId="0" borderId="42" xfId="2" applyFont="1" applyFill="1" applyBorder="1" applyAlignment="1">
      <alignment vertical="center" wrapText="1"/>
    </xf>
    <xf numFmtId="0" fontId="14" fillId="0" borderId="36" xfId="2" applyFont="1" applyFill="1" applyBorder="1" applyAlignment="1">
      <alignment vertical="center" wrapText="1"/>
    </xf>
    <xf numFmtId="0" fontId="14" fillId="0" borderId="39" xfId="2" applyFont="1" applyFill="1" applyBorder="1" applyAlignment="1">
      <alignment vertical="center" wrapText="1"/>
    </xf>
    <xf numFmtId="0" fontId="14" fillId="0" borderId="38" xfId="2" applyFont="1" applyBorder="1" applyAlignment="1">
      <alignment horizontal="left" vertical="top" wrapText="1"/>
    </xf>
    <xf numFmtId="0" fontId="14" fillId="0" borderId="21" xfId="2" applyFont="1" applyFill="1" applyBorder="1" applyAlignment="1">
      <alignment horizontal="center" vertical="center" wrapText="1"/>
    </xf>
    <xf numFmtId="49" fontId="19" fillId="0" borderId="41" xfId="2" applyNumberFormat="1" applyFont="1" applyFill="1" applyBorder="1" applyAlignment="1">
      <alignment horizontal="center" vertical="center" shrinkToFit="1"/>
    </xf>
    <xf numFmtId="49" fontId="19" fillId="0" borderId="15" xfId="2" applyNumberFormat="1" applyFont="1" applyFill="1" applyBorder="1" applyAlignment="1">
      <alignment horizontal="center" vertical="center" shrinkToFit="1"/>
    </xf>
    <xf numFmtId="0" fontId="14" fillId="0" borderId="0" xfId="3" applyFont="1">
      <alignment vertical="center"/>
    </xf>
    <xf numFmtId="0" fontId="14" fillId="0" borderId="25" xfId="3" applyFont="1" applyBorder="1">
      <alignment vertical="center"/>
    </xf>
    <xf numFmtId="0" fontId="2" fillId="0" borderId="0" xfId="4">
      <alignment vertical="center"/>
    </xf>
    <xf numFmtId="0" fontId="2" fillId="0" borderId="0" xfId="4" applyBorder="1" applyAlignment="1">
      <alignment horizontal="center" vertical="center"/>
    </xf>
    <xf numFmtId="0" fontId="2" fillId="0" borderId="54" xfId="4" applyBorder="1" applyAlignment="1">
      <alignment vertical="center"/>
    </xf>
    <xf numFmtId="0" fontId="2" fillId="0" borderId="0" xfId="4" applyBorder="1" applyAlignment="1">
      <alignment vertical="center"/>
    </xf>
    <xf numFmtId="0" fontId="2" fillId="0" borderId="0" xfId="4" applyBorder="1">
      <alignment vertical="center"/>
    </xf>
    <xf numFmtId="0" fontId="2" fillId="0" borderId="0" xfId="4" applyAlignment="1"/>
    <xf numFmtId="0" fontId="2" fillId="0" borderId="55" xfId="4" applyBorder="1" applyAlignment="1">
      <alignment horizontal="distributed" vertical="top"/>
    </xf>
    <xf numFmtId="0" fontId="2" fillId="0" borderId="58" xfId="4" applyFont="1" applyBorder="1" applyAlignment="1">
      <alignment horizontal="left" vertical="top"/>
    </xf>
    <xf numFmtId="0" fontId="2" fillId="0" borderId="59" xfId="4" applyFont="1" applyBorder="1" applyAlignment="1">
      <alignment horizontal="center" vertical="center"/>
    </xf>
    <xf numFmtId="0" fontId="2" fillId="0" borderId="59" xfId="4" applyBorder="1" applyAlignment="1">
      <alignment horizontal="center" vertical="center"/>
    </xf>
    <xf numFmtId="0" fontId="2" fillId="0" borderId="60" xfId="4" applyFont="1" applyBorder="1" applyAlignment="1">
      <alignment horizontal="center" vertical="center"/>
    </xf>
    <xf numFmtId="0" fontId="2" fillId="0" borderId="0" xfId="4" applyAlignment="1">
      <alignment horizontal="distributed" vertical="center"/>
    </xf>
    <xf numFmtId="0" fontId="2" fillId="0" borderId="50" xfId="4" applyBorder="1" applyAlignment="1">
      <alignment horizontal="distributed" vertical="center"/>
    </xf>
    <xf numFmtId="0" fontId="2" fillId="0" borderId="51" xfId="4" applyBorder="1">
      <alignment vertical="center"/>
    </xf>
    <xf numFmtId="0" fontId="2" fillId="0" borderId="61" xfId="4" applyBorder="1">
      <alignment vertical="center"/>
    </xf>
    <xf numFmtId="0" fontId="2" fillId="0" borderId="53" xfId="4" applyBorder="1">
      <alignment vertical="center"/>
    </xf>
    <xf numFmtId="0" fontId="2" fillId="0" borderId="50" xfId="4" applyFont="1" applyBorder="1" applyAlignment="1">
      <alignment horizontal="distributed" vertical="center"/>
    </xf>
    <xf numFmtId="0" fontId="2" fillId="0" borderId="55" xfId="4" applyFont="1" applyBorder="1" applyAlignment="1">
      <alignment horizontal="left" vertical="top"/>
    </xf>
    <xf numFmtId="0" fontId="2" fillId="0" borderId="56" xfId="4" applyBorder="1" applyAlignment="1">
      <alignment horizontal="center" vertical="top" wrapText="1"/>
    </xf>
    <xf numFmtId="0" fontId="2" fillId="0" borderId="56" xfId="4" applyBorder="1" applyAlignment="1">
      <alignment vertical="center"/>
    </xf>
    <xf numFmtId="0" fontId="2" fillId="0" borderId="57" xfId="4" applyBorder="1" applyAlignment="1">
      <alignment vertical="center"/>
    </xf>
    <xf numFmtId="0" fontId="2" fillId="0" borderId="50" xfId="4" applyFont="1" applyBorder="1" applyAlignment="1">
      <alignment horizontal="distributed" vertical="center" wrapText="1"/>
    </xf>
    <xf numFmtId="0" fontId="2" fillId="0" borderId="50" xfId="4" applyBorder="1" applyAlignment="1">
      <alignment horizontal="center" vertical="center"/>
    </xf>
    <xf numFmtId="0" fontId="6" fillId="0" borderId="0" xfId="5" applyFont="1" applyAlignment="1">
      <alignment vertical="center"/>
    </xf>
    <xf numFmtId="177" fontId="6" fillId="0" borderId="0" xfId="5" applyNumberFormat="1" applyFont="1" applyBorder="1" applyAlignment="1">
      <alignment vertical="center"/>
    </xf>
    <xf numFmtId="0" fontId="6" fillId="0" borderId="0" xfId="5" applyFont="1" applyBorder="1" applyAlignment="1">
      <alignment horizontal="right" vertical="center"/>
    </xf>
    <xf numFmtId="177" fontId="6" fillId="0" borderId="0" xfId="5" applyNumberFormat="1" applyFont="1" applyBorder="1" applyAlignment="1">
      <alignment horizontal="right" vertical="center"/>
    </xf>
    <xf numFmtId="0" fontId="6" fillId="0" borderId="0" xfId="5" applyFont="1" applyBorder="1" applyAlignment="1">
      <alignment horizontal="center" vertical="center"/>
    </xf>
    <xf numFmtId="0" fontId="6" fillId="0" borderId="20" xfId="5" applyFont="1" applyBorder="1" applyAlignment="1">
      <alignment vertical="center"/>
    </xf>
    <xf numFmtId="0" fontId="6" fillId="0" borderId="6" xfId="5" applyFont="1" applyBorder="1" applyAlignment="1">
      <alignment vertical="center"/>
    </xf>
    <xf numFmtId="0" fontId="6" fillId="0" borderId="3" xfId="5" applyFont="1" applyBorder="1" applyAlignment="1">
      <alignment vertical="center"/>
    </xf>
    <xf numFmtId="0" fontId="6" fillId="0" borderId="0" xfId="5" applyFont="1" applyAlignment="1">
      <alignment horizontal="left" vertical="center"/>
    </xf>
    <xf numFmtId="0" fontId="6" fillId="0" borderId="0" xfId="5" applyFont="1" applyAlignment="1">
      <alignment horizontal="center"/>
    </xf>
    <xf numFmtId="0" fontId="6" fillId="0" borderId="0" xfId="5" applyFont="1" applyAlignment="1">
      <alignment horizontal="right"/>
    </xf>
    <xf numFmtId="0" fontId="6" fillId="0" borderId="0" xfId="5" applyFont="1" applyAlignment="1"/>
    <xf numFmtId="0" fontId="6" fillId="0" borderId="0" xfId="5" applyFont="1" applyAlignment="1">
      <alignment horizontal="left" vertical="center" wrapText="1"/>
    </xf>
    <xf numFmtId="0" fontId="5" fillId="0" borderId="0" xfId="5" applyFont="1" applyAlignment="1">
      <alignment vertical="center"/>
    </xf>
    <xf numFmtId="0" fontId="5" fillId="0" borderId="0" xfId="5" applyFont="1" applyAlignment="1">
      <alignment horizontal="center" vertical="center"/>
    </xf>
    <xf numFmtId="0" fontId="25" fillId="0" borderId="0" xfId="6" applyFont="1" applyAlignment="1">
      <alignment vertical="center"/>
    </xf>
    <xf numFmtId="0" fontId="25" fillId="0" borderId="0" xfId="6" applyFont="1" applyAlignment="1"/>
    <xf numFmtId="0" fontId="27" fillId="0" borderId="2" xfId="6" applyFont="1" applyBorder="1" applyAlignment="1">
      <alignment horizontal="center" vertical="center"/>
    </xf>
    <xf numFmtId="49" fontId="27" fillId="0" borderId="2" xfId="6" applyNumberFormat="1" applyFont="1" applyBorder="1" applyAlignment="1">
      <alignment horizontal="center" vertical="center" wrapText="1"/>
    </xf>
    <xf numFmtId="0" fontId="27" fillId="0" borderId="23" xfId="6" applyFont="1" applyBorder="1" applyAlignment="1">
      <alignment horizontal="center" vertical="center" wrapText="1"/>
    </xf>
    <xf numFmtId="0" fontId="27" fillId="0" borderId="2" xfId="6" applyFont="1" applyBorder="1" applyAlignment="1">
      <alignment horizontal="center" vertical="center" wrapText="1"/>
    </xf>
    <xf numFmtId="0" fontId="25" fillId="0" borderId="0" xfId="6" applyFont="1" applyBorder="1" applyAlignment="1">
      <alignment vertical="center"/>
    </xf>
    <xf numFmtId="0" fontId="25" fillId="0" borderId="43" xfId="6" applyFont="1" applyBorder="1" applyAlignment="1">
      <alignment vertical="center"/>
    </xf>
    <xf numFmtId="0" fontId="25" fillId="0" borderId="0" xfId="6" applyBorder="1" applyAlignment="1">
      <alignment horizontal="right" vertical="center"/>
    </xf>
    <xf numFmtId="0" fontId="27" fillId="0" borderId="0" xfId="6" applyFont="1" applyBorder="1" applyAlignment="1">
      <alignment horizontal="right" vertical="center"/>
    </xf>
    <xf numFmtId="0" fontId="27" fillId="0" borderId="0" xfId="6" applyFont="1" applyBorder="1" applyAlignment="1">
      <alignment horizontal="left" vertical="center"/>
    </xf>
    <xf numFmtId="0" fontId="30" fillId="0" borderId="0" xfId="0" applyFont="1" applyAlignment="1">
      <alignment horizontal="justify" vertical="center"/>
    </xf>
    <xf numFmtId="0" fontId="34" fillId="0" borderId="0" xfId="7" applyFont="1">
      <alignment vertical="center"/>
    </xf>
    <xf numFmtId="0" fontId="34" fillId="0" borderId="0" xfId="7" applyFont="1" applyAlignment="1">
      <alignment horizontal="left" vertical="center"/>
    </xf>
    <xf numFmtId="0" fontId="34" fillId="0" borderId="0" xfId="7" applyFont="1" applyFill="1">
      <alignment vertical="center"/>
    </xf>
    <xf numFmtId="0" fontId="34" fillId="0" borderId="0" xfId="7" applyFont="1" applyFill="1" applyAlignment="1">
      <alignment horizontal="left" vertical="center"/>
    </xf>
    <xf numFmtId="0" fontId="34" fillId="0" borderId="0" xfId="7" applyFont="1" applyFill="1" applyAlignment="1">
      <alignment vertical="center" textRotation="90"/>
    </xf>
    <xf numFmtId="0" fontId="34" fillId="0" borderId="0" xfId="7" applyFont="1" applyAlignment="1">
      <alignment horizontal="left" vertical="center" wrapText="1"/>
    </xf>
    <xf numFmtId="0" fontId="34" fillId="0" borderId="0" xfId="7" applyFont="1" applyFill="1" applyAlignment="1">
      <alignment horizontal="left" vertical="center" wrapText="1"/>
    </xf>
    <xf numFmtId="0" fontId="35" fillId="0" borderId="0" xfId="7" applyFont="1">
      <alignment vertical="center"/>
    </xf>
    <xf numFmtId="0" fontId="35" fillId="0" borderId="0" xfId="7" applyFont="1" applyAlignment="1">
      <alignment horizontal="right" vertical="center"/>
    </xf>
    <xf numFmtId="0" fontId="35" fillId="0" borderId="0" xfId="7" applyFont="1" applyBorder="1">
      <alignment vertical="center"/>
    </xf>
    <xf numFmtId="0" fontId="36" fillId="0" borderId="0" xfId="7" applyFont="1">
      <alignment vertical="center"/>
    </xf>
    <xf numFmtId="0" fontId="34" fillId="0" borderId="96" xfId="7" applyFont="1" applyBorder="1" applyAlignment="1">
      <alignment horizontal="center" vertical="center" shrinkToFit="1"/>
    </xf>
    <xf numFmtId="0" fontId="34" fillId="0" borderId="97" xfId="7" applyFont="1" applyBorder="1" applyAlignment="1">
      <alignment horizontal="center" vertical="center" shrinkToFit="1"/>
    </xf>
    <xf numFmtId="0" fontId="34" fillId="0" borderId="98" xfId="7" applyFont="1" applyBorder="1" applyAlignment="1">
      <alignment horizontal="center" vertical="center" shrinkToFit="1"/>
    </xf>
    <xf numFmtId="0" fontId="34" fillId="0" borderId="99" xfId="7" applyFont="1" applyBorder="1" applyAlignment="1">
      <alignment horizontal="center" vertical="center" shrinkToFit="1"/>
    </xf>
    <xf numFmtId="0" fontId="34" fillId="0" borderId="100" xfId="7" applyFont="1" applyBorder="1" applyAlignment="1">
      <alignment horizontal="center" vertical="center" shrinkToFit="1"/>
    </xf>
    <xf numFmtId="0" fontId="34" fillId="0" borderId="105" xfId="7" applyFont="1" applyBorder="1" applyAlignment="1">
      <alignment horizontal="center" vertical="center" shrinkToFit="1"/>
    </xf>
    <xf numFmtId="0" fontId="34" fillId="0" borderId="14" xfId="7" applyFont="1" applyBorder="1" applyAlignment="1">
      <alignment horizontal="center" vertical="center" shrinkToFit="1"/>
    </xf>
    <xf numFmtId="0" fontId="34" fillId="0" borderId="106" xfId="7" applyFont="1" applyBorder="1" applyAlignment="1">
      <alignment horizontal="center" vertical="center" shrinkToFit="1"/>
    </xf>
    <xf numFmtId="0" fontId="34" fillId="0" borderId="107" xfId="7" applyFont="1" applyBorder="1" applyAlignment="1">
      <alignment horizontal="center" vertical="center" shrinkToFit="1"/>
    </xf>
    <xf numFmtId="0" fontId="34" fillId="0" borderId="13" xfId="7" applyFont="1" applyBorder="1" applyAlignment="1">
      <alignment horizontal="center" vertical="center" shrinkToFit="1"/>
    </xf>
    <xf numFmtId="0" fontId="34" fillId="3" borderId="105" xfId="7" applyFont="1" applyFill="1" applyBorder="1" applyAlignment="1" applyProtection="1">
      <alignment horizontal="center" vertical="center" shrinkToFit="1"/>
      <protection locked="0"/>
    </xf>
    <xf numFmtId="0" fontId="34" fillId="3" borderId="14" xfId="7" applyFont="1" applyFill="1" applyBorder="1" applyAlignment="1" applyProtection="1">
      <alignment horizontal="center" vertical="center" shrinkToFit="1"/>
      <protection locked="0"/>
    </xf>
    <xf numFmtId="0" fontId="34" fillId="3" borderId="106" xfId="7" applyFont="1" applyFill="1" applyBorder="1" applyAlignment="1" applyProtection="1">
      <alignment horizontal="center" vertical="center" shrinkToFit="1"/>
      <protection locked="0"/>
    </xf>
    <xf numFmtId="0" fontId="34" fillId="3" borderId="107" xfId="7" applyFont="1" applyFill="1" applyBorder="1" applyAlignment="1" applyProtection="1">
      <alignment horizontal="center" vertical="center" shrinkToFit="1"/>
      <protection locked="0"/>
    </xf>
    <xf numFmtId="0" fontId="34" fillId="3" borderId="13" xfId="7" applyFont="1" applyFill="1" applyBorder="1" applyAlignment="1" applyProtection="1">
      <alignment horizontal="center" vertical="center" shrinkToFit="1"/>
      <protection locked="0"/>
    </xf>
    <xf numFmtId="0" fontId="34" fillId="3" borderId="109" xfId="7" applyFont="1" applyFill="1" applyBorder="1" applyAlignment="1" applyProtection="1">
      <alignment horizontal="center" vertical="center" shrinkToFit="1"/>
      <protection locked="0"/>
    </xf>
    <xf numFmtId="0" fontId="34" fillId="3" borderId="108" xfId="7" applyFont="1" applyFill="1" applyBorder="1" applyAlignment="1" applyProtection="1">
      <alignment horizontal="center" vertical="center" shrinkToFit="1"/>
      <protection locked="0"/>
    </xf>
    <xf numFmtId="0" fontId="34" fillId="3" borderId="117" xfId="7" applyFont="1" applyFill="1" applyBorder="1" applyAlignment="1" applyProtection="1">
      <alignment horizontal="center" vertical="center" shrinkToFit="1"/>
      <protection locked="0"/>
    </xf>
    <xf numFmtId="0" fontId="34" fillId="3" borderId="118" xfId="7" applyFont="1" applyFill="1" applyBorder="1" applyAlignment="1" applyProtection="1">
      <alignment horizontal="center" vertical="center" shrinkToFit="1"/>
      <protection locked="0"/>
    </xf>
    <xf numFmtId="0" fontId="34" fillId="3" borderId="119" xfId="7" applyFont="1" applyFill="1" applyBorder="1" applyAlignment="1" applyProtection="1">
      <alignment horizontal="center" vertical="center" shrinkToFit="1"/>
      <protection locked="0"/>
    </xf>
    <xf numFmtId="0" fontId="34" fillId="3" borderId="120" xfId="7" applyFont="1" applyFill="1" applyBorder="1" applyAlignment="1" applyProtection="1">
      <alignment horizontal="center" vertical="center" shrinkToFit="1"/>
      <protection locked="0"/>
    </xf>
    <xf numFmtId="0" fontId="34" fillId="3" borderId="121" xfId="7" applyFont="1" applyFill="1" applyBorder="1" applyAlignment="1" applyProtection="1">
      <alignment horizontal="center" vertical="center" shrinkToFit="1"/>
      <protection locked="0"/>
    </xf>
    <xf numFmtId="0" fontId="34" fillId="0" borderId="109" xfId="7" applyFont="1" applyBorder="1" applyAlignment="1">
      <alignment horizontal="center" vertical="center" shrinkToFit="1"/>
    </xf>
    <xf numFmtId="0" fontId="34" fillId="0" borderId="108" xfId="7" applyFont="1" applyBorder="1" applyAlignment="1">
      <alignment horizontal="center" vertical="center" shrinkToFit="1"/>
    </xf>
    <xf numFmtId="0" fontId="36" fillId="0" borderId="60" xfId="7" applyFont="1" applyBorder="1" applyAlignment="1">
      <alignment horizontal="center" vertical="center"/>
    </xf>
    <xf numFmtId="0" fontId="36" fillId="0" borderId="59" xfId="7" applyFont="1" applyBorder="1" applyAlignment="1">
      <alignment vertical="center"/>
    </xf>
    <xf numFmtId="0" fontId="35" fillId="0" borderId="59" xfId="7" applyFont="1" applyBorder="1" applyAlignment="1">
      <alignment vertical="center"/>
    </xf>
    <xf numFmtId="0" fontId="35" fillId="0" borderId="65" xfId="7" applyFont="1" applyBorder="1" applyAlignment="1">
      <alignment vertical="center"/>
    </xf>
    <xf numFmtId="0" fontId="34" fillId="5" borderId="126" xfId="7" applyFont="1" applyFill="1" applyBorder="1" applyAlignment="1" applyProtection="1">
      <alignment horizontal="center" vertical="center" wrapText="1"/>
      <protection locked="0"/>
    </xf>
    <xf numFmtId="0" fontId="34" fillId="0" borderId="128" xfId="7" applyFont="1" applyBorder="1" applyAlignment="1">
      <alignment horizontal="center" vertical="center"/>
    </xf>
    <xf numFmtId="0" fontId="34" fillId="0" borderId="132" xfId="7" applyFont="1" applyBorder="1" applyAlignment="1">
      <alignment horizontal="center" vertical="center" shrinkToFit="1"/>
    </xf>
    <xf numFmtId="0" fontId="34" fillId="0" borderId="6" xfId="7" applyFont="1" applyBorder="1" applyAlignment="1">
      <alignment horizontal="center" vertical="center" shrinkToFit="1"/>
    </xf>
    <xf numFmtId="0" fontId="34" fillId="0" borderId="133" xfId="7" applyFont="1" applyBorder="1" applyAlignment="1">
      <alignment horizontal="center" vertical="center" shrinkToFit="1"/>
    </xf>
    <xf numFmtId="0" fontId="34" fillId="0" borderId="134" xfId="7" applyFont="1" applyBorder="1" applyAlignment="1">
      <alignment horizontal="center" vertical="center" shrinkToFit="1"/>
    </xf>
    <xf numFmtId="0" fontId="36" fillId="0" borderId="129" xfId="7" applyFont="1" applyBorder="1" applyAlignment="1">
      <alignment vertical="center"/>
    </xf>
    <xf numFmtId="0" fontId="36" fillId="0" borderId="74" xfId="7" applyFont="1" applyBorder="1" applyAlignment="1">
      <alignment vertical="center"/>
    </xf>
    <xf numFmtId="0" fontId="35" fillId="0" borderId="74" xfId="7" applyFont="1" applyBorder="1" applyAlignment="1">
      <alignment vertical="center"/>
    </xf>
    <xf numFmtId="0" fontId="35" fillId="0" borderId="11" xfId="7" applyFont="1" applyBorder="1" applyAlignment="1">
      <alignment vertical="center"/>
    </xf>
    <xf numFmtId="0" fontId="34" fillId="5" borderId="42" xfId="7" applyFont="1" applyFill="1" applyBorder="1" applyAlignment="1" applyProtection="1">
      <alignment horizontal="center" vertical="center" wrapText="1"/>
      <protection locked="0"/>
    </xf>
    <xf numFmtId="0" fontId="34" fillId="5" borderId="140" xfId="7" applyFont="1" applyFill="1" applyBorder="1" applyAlignment="1" applyProtection="1">
      <alignment horizontal="center" vertical="center" shrinkToFit="1"/>
      <protection locked="0"/>
    </xf>
    <xf numFmtId="0" fontId="34" fillId="5" borderId="3" xfId="7" applyFont="1" applyFill="1" applyBorder="1" applyAlignment="1" applyProtection="1">
      <alignment horizontal="center" vertical="center" shrinkToFit="1"/>
      <protection locked="0"/>
    </xf>
    <xf numFmtId="0" fontId="34" fillId="5" borderId="141" xfId="7" applyFont="1" applyFill="1" applyBorder="1" applyAlignment="1" applyProtection="1">
      <alignment horizontal="center" vertical="center" shrinkToFit="1"/>
      <protection locked="0"/>
    </xf>
    <xf numFmtId="0" fontId="34" fillId="5" borderId="142" xfId="7" applyFont="1" applyFill="1" applyBorder="1" applyAlignment="1" applyProtection="1">
      <alignment horizontal="center" vertical="center" shrinkToFit="1"/>
      <protection locked="0"/>
    </xf>
    <xf numFmtId="0" fontId="36" fillId="0" borderId="143" xfId="7" applyFont="1" applyBorder="1" applyAlignment="1">
      <alignment vertical="center"/>
    </xf>
    <xf numFmtId="0" fontId="36" fillId="0" borderId="77" xfId="7" applyFont="1" applyBorder="1" applyAlignment="1">
      <alignment vertical="center"/>
    </xf>
    <xf numFmtId="0" fontId="35" fillId="0" borderId="77" xfId="7" applyFont="1" applyBorder="1" applyAlignment="1">
      <alignment vertical="center"/>
    </xf>
    <xf numFmtId="0" fontId="35" fillId="0" borderId="10" xfId="7" applyFont="1" applyBorder="1" applyAlignment="1">
      <alignment vertical="center"/>
    </xf>
    <xf numFmtId="0" fontId="34" fillId="0" borderId="144" xfId="7" applyFont="1" applyBorder="1" applyAlignment="1">
      <alignment vertical="center"/>
    </xf>
    <xf numFmtId="0" fontId="36" fillId="0" borderId="123" xfId="7" applyFont="1" applyBorder="1" applyAlignment="1">
      <alignment horizontal="center" vertical="center"/>
    </xf>
    <xf numFmtId="0" fontId="36" fillId="0" borderId="78" xfId="7" applyFont="1" applyBorder="1" applyAlignment="1">
      <alignment vertical="center"/>
    </xf>
    <xf numFmtId="0" fontId="35" fillId="0" borderId="78" xfId="7" applyFont="1" applyBorder="1" applyAlignment="1">
      <alignment vertical="center"/>
    </xf>
    <xf numFmtId="0" fontId="35" fillId="0" borderId="12" xfId="7" applyFont="1" applyBorder="1" applyAlignment="1">
      <alignment vertical="center"/>
    </xf>
    <xf numFmtId="0" fontId="34" fillId="5" borderId="32" xfId="7" applyFont="1" applyFill="1" applyBorder="1" applyAlignment="1" applyProtection="1">
      <alignment horizontal="center" vertical="center" wrapText="1"/>
      <protection locked="0"/>
    </xf>
    <xf numFmtId="0" fontId="34" fillId="0" borderId="147" xfId="7" applyFont="1" applyBorder="1" applyAlignment="1">
      <alignment horizontal="center" vertical="center"/>
    </xf>
    <xf numFmtId="0" fontId="36" fillId="0" borderId="122" xfId="7" applyFont="1" applyBorder="1" applyAlignment="1">
      <alignment vertical="center"/>
    </xf>
    <xf numFmtId="0" fontId="36" fillId="0" borderId="0" xfId="7" applyFont="1" applyBorder="1" applyAlignment="1">
      <alignment vertical="center"/>
    </xf>
    <xf numFmtId="0" fontId="35" fillId="0" borderId="0" xfId="7" applyFont="1" applyBorder="1" applyAlignment="1">
      <alignment vertical="center"/>
    </xf>
    <xf numFmtId="0" fontId="35" fillId="0" borderId="15" xfId="7" applyFont="1" applyBorder="1" applyAlignment="1">
      <alignment vertical="center"/>
    </xf>
    <xf numFmtId="0" fontId="36" fillId="0" borderId="145" xfId="7" applyFont="1" applyBorder="1" applyAlignment="1">
      <alignment horizontal="center" vertical="center"/>
    </xf>
    <xf numFmtId="0" fontId="36" fillId="0" borderId="25" xfId="7" applyFont="1" applyBorder="1" applyAlignment="1">
      <alignment vertical="center"/>
    </xf>
    <xf numFmtId="0" fontId="35" fillId="0" borderId="25" xfId="7" applyFont="1" applyBorder="1" applyAlignment="1">
      <alignment vertical="center"/>
    </xf>
    <xf numFmtId="0" fontId="35" fillId="0" borderId="148" xfId="7" applyFont="1" applyBorder="1" applyAlignment="1">
      <alignment vertical="center"/>
    </xf>
    <xf numFmtId="0" fontId="36" fillId="0" borderId="135" xfId="7" applyFont="1" applyBorder="1" applyAlignment="1">
      <alignment vertical="center"/>
    </xf>
    <xf numFmtId="0" fontId="36" fillId="0" borderId="44" xfId="7" applyFont="1" applyBorder="1" applyAlignment="1">
      <alignment vertical="center"/>
    </xf>
    <xf numFmtId="0" fontId="35" fillId="0" borderId="44" xfId="7" applyFont="1" applyBorder="1" applyAlignment="1">
      <alignment vertical="center"/>
    </xf>
    <xf numFmtId="0" fontId="36" fillId="0" borderId="149" xfId="7" applyFont="1" applyBorder="1" applyAlignment="1">
      <alignment horizontal="center" vertical="center"/>
    </xf>
    <xf numFmtId="0" fontId="36" fillId="0" borderId="150" xfId="7" applyFont="1" applyBorder="1" applyAlignment="1">
      <alignment vertical="center"/>
    </xf>
    <xf numFmtId="0" fontId="35" fillId="0" borderId="150" xfId="7" applyFont="1" applyBorder="1" applyAlignment="1">
      <alignment vertical="center"/>
    </xf>
    <xf numFmtId="0" fontId="36" fillId="0" borderId="122" xfId="7" applyFont="1" applyBorder="1" applyAlignment="1">
      <alignment horizontal="center" vertical="center"/>
    </xf>
    <xf numFmtId="0" fontId="34" fillId="5" borderId="9" xfId="7" applyFont="1" applyFill="1" applyBorder="1" applyAlignment="1" applyProtection="1">
      <alignment horizontal="center" vertical="center" wrapText="1"/>
      <protection locked="0"/>
    </xf>
    <xf numFmtId="0" fontId="34" fillId="5" borderId="154" xfId="7" applyFont="1" applyFill="1" applyBorder="1" applyAlignment="1" applyProtection="1">
      <alignment horizontal="center" vertical="center" shrinkToFit="1"/>
      <protection locked="0"/>
    </xf>
    <xf numFmtId="0" fontId="34" fillId="5" borderId="155" xfId="7" applyFont="1" applyFill="1" applyBorder="1" applyAlignment="1" applyProtection="1">
      <alignment horizontal="center" vertical="center" shrinkToFit="1"/>
      <protection locked="0"/>
    </xf>
    <xf numFmtId="0" fontId="34" fillId="5" borderId="156" xfId="7" applyFont="1" applyFill="1" applyBorder="1" applyAlignment="1" applyProtection="1">
      <alignment horizontal="center" vertical="center" shrinkToFit="1"/>
      <protection locked="0"/>
    </xf>
    <xf numFmtId="0" fontId="34" fillId="5" borderId="157" xfId="7" applyFont="1" applyFill="1" applyBorder="1" applyAlignment="1" applyProtection="1">
      <alignment horizontal="center" vertical="center" shrinkToFit="1"/>
      <protection locked="0"/>
    </xf>
    <xf numFmtId="0" fontId="36" fillId="0" borderId="57" xfId="7" applyFont="1" applyBorder="1" applyAlignment="1">
      <alignment vertical="center"/>
    </xf>
    <xf numFmtId="0" fontId="36" fillId="0" borderId="56" xfId="7" applyFont="1" applyBorder="1" applyAlignment="1">
      <alignment vertical="center"/>
    </xf>
    <xf numFmtId="0" fontId="35" fillId="0" borderId="56" xfId="7" applyFont="1" applyBorder="1" applyAlignment="1">
      <alignment vertical="center"/>
    </xf>
    <xf numFmtId="0" fontId="35" fillId="0" borderId="69" xfId="7" applyFont="1" applyBorder="1" applyAlignment="1">
      <alignment vertical="center"/>
    </xf>
    <xf numFmtId="0" fontId="34" fillId="5" borderId="158" xfId="7" applyFont="1" applyFill="1" applyBorder="1" applyAlignment="1" applyProtection="1">
      <alignment horizontal="center" vertical="center" wrapText="1"/>
      <protection locked="0"/>
    </xf>
    <xf numFmtId="0" fontId="34" fillId="0" borderId="159" xfId="7" applyFont="1" applyBorder="1" applyAlignment="1">
      <alignment vertical="center"/>
    </xf>
    <xf numFmtId="0" fontId="34" fillId="0" borderId="160" xfId="7" applyNumberFormat="1" applyFont="1" applyFill="1" applyBorder="1" applyAlignment="1">
      <alignment horizontal="center" vertical="center" wrapText="1"/>
    </xf>
    <xf numFmtId="0" fontId="34" fillId="0" borderId="161" xfId="7" applyNumberFormat="1" applyFont="1" applyFill="1" applyBorder="1" applyAlignment="1">
      <alignment horizontal="center" vertical="center" wrapText="1"/>
    </xf>
    <xf numFmtId="0" fontId="34" fillId="0" borderId="162" xfId="7" applyNumberFormat="1" applyFont="1" applyFill="1" applyBorder="1" applyAlignment="1">
      <alignment horizontal="center" vertical="center" wrapText="1"/>
    </xf>
    <xf numFmtId="0" fontId="34" fillId="0" borderId="66" xfId="7" applyNumberFormat="1" applyFont="1" applyFill="1" applyBorder="1" applyAlignment="1">
      <alignment horizontal="center" vertical="center" wrapText="1"/>
    </xf>
    <xf numFmtId="0" fontId="34" fillId="0" borderId="126" xfId="7" applyFont="1" applyBorder="1" applyAlignment="1">
      <alignment horizontal="center" vertical="center" wrapText="1"/>
    </xf>
    <xf numFmtId="0" fontId="34" fillId="0" borderId="107" xfId="7" applyFont="1" applyBorder="1" applyAlignment="1">
      <alignment horizontal="center" vertical="center"/>
    </xf>
    <xf numFmtId="0" fontId="34" fillId="0" borderId="1" xfId="7" applyFont="1" applyBorder="1" applyAlignment="1">
      <alignment horizontal="center" vertical="center"/>
    </xf>
    <xf numFmtId="0" fontId="34" fillId="0" borderId="106" xfId="7" applyFont="1" applyBorder="1" applyAlignment="1">
      <alignment horizontal="center" vertical="center"/>
    </xf>
    <xf numFmtId="0" fontId="34" fillId="0" borderId="2" xfId="7" applyFont="1" applyBorder="1" applyAlignment="1">
      <alignment horizontal="center" vertical="center"/>
    </xf>
    <xf numFmtId="0" fontId="34" fillId="0" borderId="42" xfId="7" applyFont="1" applyBorder="1" applyAlignment="1">
      <alignment horizontal="center" vertical="center" wrapText="1"/>
    </xf>
    <xf numFmtId="0" fontId="34" fillId="0" borderId="107" xfId="7" applyFont="1" applyFill="1" applyBorder="1" applyAlignment="1">
      <alignment horizontal="center" vertical="center"/>
    </xf>
    <xf numFmtId="0" fontId="34" fillId="0" borderId="1" xfId="7" applyFont="1" applyFill="1" applyBorder="1" applyAlignment="1">
      <alignment horizontal="center" vertical="center"/>
    </xf>
    <xf numFmtId="0" fontId="34" fillId="0" borderId="106" xfId="7" applyFont="1" applyFill="1" applyBorder="1" applyAlignment="1">
      <alignment horizontal="center" vertical="center"/>
    </xf>
    <xf numFmtId="0" fontId="34" fillId="0" borderId="169" xfId="7" applyFont="1" applyBorder="1" applyAlignment="1">
      <alignment vertical="center"/>
    </xf>
    <xf numFmtId="0" fontId="34" fillId="0" borderId="72" xfId="7" applyFont="1" applyBorder="1" applyAlignment="1">
      <alignment vertical="center"/>
    </xf>
    <xf numFmtId="0" fontId="34" fillId="6" borderId="72" xfId="7" applyFont="1" applyFill="1" applyBorder="1" applyAlignment="1">
      <alignment vertical="center"/>
    </xf>
    <xf numFmtId="0" fontId="34" fillId="7" borderId="72" xfId="7" applyFont="1" applyFill="1" applyBorder="1" applyAlignment="1">
      <alignment vertical="center"/>
    </xf>
    <xf numFmtId="0" fontId="34" fillId="0" borderId="73" xfId="7" applyFont="1" applyBorder="1" applyAlignment="1">
      <alignment vertical="center"/>
    </xf>
    <xf numFmtId="0" fontId="34" fillId="0" borderId="158" xfId="7" applyFont="1" applyBorder="1" applyAlignment="1">
      <alignment horizontal="center" vertical="center" wrapText="1"/>
    </xf>
    <xf numFmtId="0" fontId="34" fillId="0" borderId="0" xfId="7" applyFont="1" applyAlignment="1">
      <alignment horizontal="right" vertical="center"/>
    </xf>
    <xf numFmtId="0" fontId="34" fillId="0" borderId="0" xfId="7" applyFont="1" applyProtection="1">
      <alignment vertical="center"/>
    </xf>
    <xf numFmtId="0" fontId="34" fillId="0" borderId="0" xfId="7" applyFont="1" applyAlignment="1" applyProtection="1">
      <alignment horizontal="left" vertical="center"/>
    </xf>
    <xf numFmtId="0" fontId="39" fillId="0" borderId="0" xfId="7" applyFont="1">
      <alignment vertical="center"/>
    </xf>
    <xf numFmtId="0" fontId="39" fillId="0" borderId="0" xfId="7" applyFont="1" applyAlignment="1">
      <alignment horizontal="right" vertical="center"/>
    </xf>
    <xf numFmtId="0" fontId="39" fillId="0" borderId="0" xfId="7" applyFont="1" applyProtection="1">
      <alignment vertical="center"/>
    </xf>
    <xf numFmtId="0" fontId="40" fillId="0" borderId="0" xfId="7" applyFont="1" applyProtection="1">
      <alignment vertical="center"/>
    </xf>
    <xf numFmtId="0" fontId="40" fillId="0" borderId="0" xfId="7" applyFont="1" applyBorder="1" applyProtection="1">
      <alignment vertical="center"/>
    </xf>
    <xf numFmtId="0" fontId="40" fillId="0" borderId="0" xfId="7" applyFont="1" applyBorder="1" applyAlignment="1" applyProtection="1">
      <alignment vertical="center"/>
    </xf>
    <xf numFmtId="0" fontId="40" fillId="6" borderId="0" xfId="7" applyFont="1" applyFill="1" applyBorder="1" applyProtection="1">
      <alignment vertical="center"/>
    </xf>
    <xf numFmtId="0" fontId="40" fillId="6" borderId="0" xfId="7" applyFont="1" applyFill="1" applyBorder="1" applyAlignment="1" applyProtection="1">
      <alignment vertical="center"/>
    </xf>
    <xf numFmtId="0" fontId="40" fillId="6" borderId="0" xfId="7" applyFont="1" applyFill="1" applyBorder="1" applyAlignment="1" applyProtection="1">
      <alignment horizontal="left" vertical="center"/>
    </xf>
    <xf numFmtId="0" fontId="39" fillId="0" borderId="0" xfId="7" applyFont="1" applyBorder="1" applyAlignment="1" applyProtection="1">
      <alignment vertical="center"/>
    </xf>
    <xf numFmtId="20" fontId="40" fillId="0" borderId="0" xfId="7" applyNumberFormat="1" applyFont="1" applyBorder="1" applyAlignment="1" applyProtection="1">
      <alignment vertical="center"/>
    </xf>
    <xf numFmtId="20" fontId="40" fillId="6" borderId="0" xfId="7" applyNumberFormat="1" applyFont="1" applyFill="1" applyBorder="1" applyAlignment="1" applyProtection="1">
      <alignment vertical="center"/>
    </xf>
    <xf numFmtId="0" fontId="34" fillId="0" borderId="0" xfId="7" applyFont="1" applyBorder="1" applyAlignment="1" applyProtection="1">
      <alignment horizontal="left" vertical="center"/>
    </xf>
    <xf numFmtId="0" fontId="34" fillId="0" borderId="0" xfId="7" applyFont="1" applyBorder="1" applyAlignment="1" applyProtection="1">
      <alignment vertical="center"/>
    </xf>
    <xf numFmtId="0" fontId="40" fillId="6" borderId="0" xfId="7" applyFont="1" applyFill="1" applyBorder="1" applyAlignment="1" applyProtection="1">
      <alignment horizontal="center" vertical="center"/>
    </xf>
    <xf numFmtId="0" fontId="40" fillId="0" borderId="0" xfId="7" applyFont="1" applyBorder="1" applyAlignment="1" applyProtection="1">
      <alignment horizontal="left" vertical="center"/>
    </xf>
    <xf numFmtId="0" fontId="39" fillId="0" borderId="0" xfId="7" applyFont="1" applyBorder="1" applyAlignment="1" applyProtection="1">
      <alignment horizontal="center" vertical="center"/>
    </xf>
    <xf numFmtId="0" fontId="40" fillId="0" borderId="0" xfId="7" applyFont="1" applyBorder="1" applyAlignment="1" applyProtection="1">
      <alignment horizontal="center" vertical="center"/>
    </xf>
    <xf numFmtId="183" fontId="40" fillId="0" borderId="0" xfId="7" applyNumberFormat="1" applyFont="1" applyBorder="1" applyAlignment="1" applyProtection="1">
      <alignment vertical="center"/>
    </xf>
    <xf numFmtId="0" fontId="36" fillId="0" borderId="0" xfId="7" applyFont="1" applyBorder="1" applyAlignment="1" applyProtection="1">
      <alignment horizontal="left"/>
    </xf>
    <xf numFmtId="0" fontId="40" fillId="0" borderId="0" xfId="7" applyFont="1" applyBorder="1" applyAlignment="1" applyProtection="1">
      <alignment horizontal="right" vertical="center"/>
    </xf>
    <xf numFmtId="0" fontId="39" fillId="0" borderId="0" xfId="7" applyFont="1" applyBorder="1" applyProtection="1">
      <alignment vertical="center"/>
    </xf>
    <xf numFmtId="0" fontId="40" fillId="0" borderId="0" xfId="7" applyFont="1" applyAlignment="1" applyProtection="1">
      <alignment horizontal="center" vertical="center"/>
    </xf>
    <xf numFmtId="0" fontId="41" fillId="0" borderId="0" xfId="7" applyFont="1" applyBorder="1" applyAlignment="1" applyProtection="1">
      <alignment horizontal="left" vertical="center"/>
    </xf>
    <xf numFmtId="0" fontId="40" fillId="0" borderId="0" xfId="7" applyFont="1" applyAlignment="1" applyProtection="1">
      <alignment horizontal="right" vertical="center"/>
    </xf>
    <xf numFmtId="0" fontId="40" fillId="0" borderId="0" xfId="7" applyFont="1" applyAlignment="1">
      <alignment horizontal="right" vertical="center"/>
    </xf>
    <xf numFmtId="0" fontId="40" fillId="0" borderId="0" xfId="7" applyFont="1">
      <alignment vertical="center"/>
    </xf>
    <xf numFmtId="0" fontId="41" fillId="0" borderId="0" xfId="7" applyFont="1">
      <alignment vertical="center"/>
    </xf>
    <xf numFmtId="0" fontId="39" fillId="0" borderId="0" xfId="7" applyFont="1" applyAlignment="1">
      <alignment horizontal="center" vertical="center"/>
    </xf>
    <xf numFmtId="0" fontId="39" fillId="0" borderId="0" xfId="7" applyFont="1" applyAlignment="1">
      <alignment horizontal="left" vertical="center"/>
    </xf>
    <xf numFmtId="0" fontId="40" fillId="6" borderId="0" xfId="7" quotePrefix="1" applyFont="1" applyFill="1" applyBorder="1" applyAlignment="1">
      <alignment vertical="center"/>
    </xf>
    <xf numFmtId="0" fontId="39" fillId="6" borderId="0" xfId="7" applyFont="1" applyFill="1">
      <alignment vertical="center"/>
    </xf>
    <xf numFmtId="0" fontId="39" fillId="6" borderId="0" xfId="7" applyFont="1" applyFill="1" applyAlignment="1">
      <alignment horizontal="center" vertical="center"/>
    </xf>
    <xf numFmtId="0" fontId="39" fillId="6" borderId="0" xfId="7" applyFont="1" applyFill="1" applyAlignment="1">
      <alignment vertical="center"/>
    </xf>
    <xf numFmtId="0" fontId="42" fillId="0" borderId="0" xfId="7" applyFont="1" applyFill="1" applyAlignment="1">
      <alignment vertical="center"/>
    </xf>
    <xf numFmtId="0" fontId="42" fillId="0" borderId="0" xfId="7" applyFont="1" applyFill="1" applyAlignment="1">
      <alignment horizontal="right" vertical="center"/>
    </xf>
    <xf numFmtId="0" fontId="40" fillId="0" borderId="0" xfId="7" applyFont="1" applyAlignment="1">
      <alignment horizontal="left" vertical="center"/>
    </xf>
    <xf numFmtId="0" fontId="1" fillId="6" borderId="0" xfId="9" applyFill="1" applyProtection="1">
      <alignment vertical="center"/>
    </xf>
    <xf numFmtId="0" fontId="1" fillId="6" borderId="0" xfId="9" applyFill="1" applyAlignment="1" applyProtection="1">
      <alignment horizontal="center" vertical="center"/>
    </xf>
    <xf numFmtId="0" fontId="1" fillId="6" borderId="1" xfId="9" applyNumberFormat="1" applyFill="1" applyBorder="1" applyAlignment="1" applyProtection="1">
      <alignment horizontal="center" vertical="center"/>
    </xf>
    <xf numFmtId="20" fontId="1" fillId="3" borderId="1" xfId="9" applyNumberFormat="1" applyFill="1" applyBorder="1" applyAlignment="1" applyProtection="1">
      <alignment horizontal="center" vertical="center"/>
      <protection locked="0"/>
    </xf>
    <xf numFmtId="0" fontId="1" fillId="6" borderId="0" xfId="9" applyFill="1" applyAlignment="1" applyProtection="1">
      <alignment horizontal="right" vertical="center"/>
    </xf>
    <xf numFmtId="184" fontId="1" fillId="6" borderId="1" xfId="9" applyNumberFormat="1" applyFill="1" applyBorder="1" applyAlignment="1" applyProtection="1">
      <alignment horizontal="center" vertical="center"/>
    </xf>
    <xf numFmtId="20" fontId="1" fillId="6" borderId="1" xfId="9" applyNumberFormat="1" applyFill="1" applyBorder="1" applyAlignment="1" applyProtection="1">
      <alignment horizontal="center" vertical="center"/>
    </xf>
    <xf numFmtId="0" fontId="1" fillId="6" borderId="0" xfId="9" applyFill="1" applyProtection="1">
      <alignment vertical="center"/>
      <protection locked="0"/>
    </xf>
    <xf numFmtId="0" fontId="1" fillId="6" borderId="0" xfId="9" applyFill="1" applyAlignment="1" applyProtection="1">
      <alignment horizontal="right" vertical="center"/>
      <protection locked="0"/>
    </xf>
    <xf numFmtId="0" fontId="1" fillId="6" borderId="0" xfId="9" applyFill="1" applyAlignment="1" applyProtection="1">
      <alignment horizontal="center" vertical="center"/>
      <protection locked="0"/>
    </xf>
    <xf numFmtId="0" fontId="1" fillId="3" borderId="1" xfId="9" applyFill="1" applyBorder="1" applyAlignment="1" applyProtection="1">
      <alignment horizontal="center" vertical="center"/>
      <protection locked="0"/>
    </xf>
    <xf numFmtId="0" fontId="1" fillId="6" borderId="0" xfId="9" applyFill="1" applyAlignment="1" applyProtection="1">
      <alignment horizontal="center" vertical="center" shrinkToFit="1"/>
      <protection locked="0"/>
    </xf>
    <xf numFmtId="0" fontId="43" fillId="3" borderId="21" xfId="9" applyFont="1" applyFill="1" applyBorder="1" applyAlignment="1" applyProtection="1">
      <alignment horizontal="center" vertical="center"/>
      <protection locked="0"/>
    </xf>
    <xf numFmtId="0" fontId="1" fillId="3" borderId="17" xfId="9" applyFill="1" applyBorder="1" applyAlignment="1" applyProtection="1">
      <alignment horizontal="center" vertical="center"/>
      <protection locked="0"/>
    </xf>
    <xf numFmtId="0" fontId="1" fillId="3" borderId="8" xfId="9" applyFill="1" applyBorder="1" applyAlignment="1" applyProtection="1">
      <alignment horizontal="center" vertical="center"/>
      <protection locked="0"/>
    </xf>
    <xf numFmtId="0" fontId="1" fillId="6" borderId="0" xfId="9" applyFill="1">
      <alignment vertical="center"/>
    </xf>
    <xf numFmtId="0" fontId="1" fillId="3" borderId="1" xfId="9" applyNumberFormat="1" applyFill="1" applyBorder="1" applyAlignment="1" applyProtection="1">
      <alignment horizontal="center" vertical="center"/>
      <protection locked="0"/>
    </xf>
    <xf numFmtId="20" fontId="1" fillId="6" borderId="1" xfId="9" applyNumberFormat="1" applyFill="1" applyBorder="1" applyAlignment="1" applyProtection="1">
      <alignment horizontal="center" vertical="center"/>
      <protection locked="0"/>
    </xf>
    <xf numFmtId="0" fontId="1" fillId="6" borderId="1" xfId="9" applyFill="1" applyBorder="1" applyAlignment="1" applyProtection="1">
      <alignment horizontal="center" vertical="center"/>
      <protection locked="0"/>
    </xf>
    <xf numFmtId="0" fontId="1" fillId="6" borderId="1" xfId="9" applyFill="1" applyBorder="1" applyAlignment="1" applyProtection="1">
      <alignment horizontal="center" vertical="center"/>
    </xf>
    <xf numFmtId="0" fontId="1" fillId="6" borderId="21" xfId="9" applyFill="1" applyBorder="1" applyAlignment="1" applyProtection="1">
      <alignment horizontal="center" vertical="center"/>
    </xf>
    <xf numFmtId="0" fontId="1" fillId="6" borderId="8" xfId="9" applyFill="1" applyBorder="1" applyAlignment="1" applyProtection="1">
      <alignment horizontal="center" vertical="center"/>
    </xf>
    <xf numFmtId="0" fontId="1" fillId="6" borderId="0" xfId="9" applyFill="1" applyAlignment="1" applyProtection="1">
      <alignment horizontal="left" vertical="center"/>
    </xf>
    <xf numFmtId="0" fontId="33" fillId="6" borderId="0" xfId="9" applyFont="1" applyFill="1" applyAlignment="1">
      <alignment horizontal="left" vertical="center"/>
    </xf>
    <xf numFmtId="0" fontId="33" fillId="6" borderId="0" xfId="9" applyFont="1" applyFill="1">
      <alignment vertical="center"/>
    </xf>
    <xf numFmtId="0" fontId="44" fillId="6" borderId="0" xfId="9" applyFont="1" applyFill="1" applyAlignment="1" applyProtection="1">
      <alignment horizontal="left" vertical="center"/>
    </xf>
    <xf numFmtId="0" fontId="34" fillId="0" borderId="0" xfId="9" applyFont="1">
      <alignment vertical="center"/>
    </xf>
    <xf numFmtId="0" fontId="34" fillId="0" borderId="0" xfId="9" applyFont="1" applyAlignment="1">
      <alignment horizontal="left" vertical="center"/>
    </xf>
    <xf numFmtId="0" fontId="34" fillId="0" borderId="0" xfId="9" applyFont="1" applyFill="1">
      <alignment vertical="center"/>
    </xf>
    <xf numFmtId="0" fontId="34" fillId="0" borderId="0" xfId="9" applyFont="1" applyFill="1" applyAlignment="1">
      <alignment horizontal="left" vertical="center"/>
    </xf>
    <xf numFmtId="0" fontId="34" fillId="0" borderId="0" xfId="9" applyFont="1" applyFill="1" applyAlignment="1">
      <alignment vertical="center" textRotation="90"/>
    </xf>
    <xf numFmtId="0" fontId="34" fillId="0" borderId="0" xfId="9" applyFont="1" applyAlignment="1">
      <alignment horizontal="left" vertical="center" wrapText="1"/>
    </xf>
    <xf numFmtId="0" fontId="34" fillId="0" borderId="0" xfId="9" applyFont="1" applyFill="1" applyAlignment="1">
      <alignment horizontal="left" vertical="center" wrapText="1"/>
    </xf>
    <xf numFmtId="0" fontId="35" fillId="0" borderId="0" xfId="9" applyFont="1">
      <alignment vertical="center"/>
    </xf>
    <xf numFmtId="0" fontId="35" fillId="0" borderId="0" xfId="9" applyFont="1" applyAlignment="1">
      <alignment horizontal="right" vertical="center"/>
    </xf>
    <xf numFmtId="0" fontId="35" fillId="0" borderId="0" xfId="9" applyFont="1" applyBorder="1">
      <alignment vertical="center"/>
    </xf>
    <xf numFmtId="0" fontId="36" fillId="0" borderId="0" xfId="9" applyFont="1">
      <alignment vertical="center"/>
    </xf>
    <xf numFmtId="0" fontId="34" fillId="0" borderId="96" xfId="9" applyFont="1" applyBorder="1" applyAlignment="1">
      <alignment horizontal="center" vertical="center" shrinkToFit="1"/>
    </xf>
    <xf numFmtId="0" fontId="34" fillId="0" borderId="97" xfId="9" applyFont="1" applyBorder="1" applyAlignment="1">
      <alignment horizontal="center" vertical="center" shrinkToFit="1"/>
    </xf>
    <xf numFmtId="0" fontId="34" fillId="0" borderId="98" xfId="9" applyFont="1" applyBorder="1" applyAlignment="1">
      <alignment horizontal="center" vertical="center" shrinkToFit="1"/>
    </xf>
    <xf numFmtId="0" fontId="34" fillId="0" borderId="99" xfId="9" applyFont="1" applyBorder="1" applyAlignment="1">
      <alignment horizontal="center" vertical="center" shrinkToFit="1"/>
    </xf>
    <xf numFmtId="0" fontId="34" fillId="0" borderId="100" xfId="9" applyFont="1" applyBorder="1" applyAlignment="1">
      <alignment horizontal="center" vertical="center" shrinkToFit="1"/>
    </xf>
    <xf numFmtId="0" fontId="34" fillId="0" borderId="105" xfId="9" applyFont="1" applyBorder="1" applyAlignment="1">
      <alignment horizontal="center" vertical="center" shrinkToFit="1"/>
    </xf>
    <xf numFmtId="0" fontId="34" fillId="0" borderId="14" xfId="9" applyFont="1" applyBorder="1" applyAlignment="1">
      <alignment horizontal="center" vertical="center" shrinkToFit="1"/>
    </xf>
    <xf numFmtId="0" fontId="34" fillId="0" borderId="106" xfId="9" applyFont="1" applyBorder="1" applyAlignment="1">
      <alignment horizontal="center" vertical="center" shrinkToFit="1"/>
    </xf>
    <xf numFmtId="0" fontId="34" fillId="0" borderId="107" xfId="9" applyFont="1" applyBorder="1" applyAlignment="1">
      <alignment horizontal="center" vertical="center" shrinkToFit="1"/>
    </xf>
    <xf numFmtId="0" fontId="34" fillId="0" borderId="13" xfId="9" applyFont="1" applyBorder="1" applyAlignment="1">
      <alignment horizontal="center" vertical="center" shrinkToFit="1"/>
    </xf>
    <xf numFmtId="0" fontId="34" fillId="3" borderId="105" xfId="9" applyFont="1" applyFill="1" applyBorder="1" applyAlignment="1" applyProtection="1">
      <alignment horizontal="center" vertical="center" shrinkToFit="1"/>
      <protection locked="0"/>
    </xf>
    <xf numFmtId="0" fontId="34" fillId="3" borderId="14" xfId="9" applyFont="1" applyFill="1" applyBorder="1" applyAlignment="1" applyProtection="1">
      <alignment horizontal="center" vertical="center" shrinkToFit="1"/>
      <protection locked="0"/>
    </xf>
    <xf numFmtId="0" fontId="34" fillId="3" borderId="106" xfId="9" applyFont="1" applyFill="1" applyBorder="1" applyAlignment="1" applyProtection="1">
      <alignment horizontal="center" vertical="center" shrinkToFit="1"/>
      <protection locked="0"/>
    </xf>
    <xf numFmtId="0" fontId="34" fillId="3" borderId="107" xfId="9" applyFont="1" applyFill="1" applyBorder="1" applyAlignment="1" applyProtection="1">
      <alignment horizontal="center" vertical="center" shrinkToFit="1"/>
      <protection locked="0"/>
    </xf>
    <xf numFmtId="0" fontId="34" fillId="3" borderId="13" xfId="9" applyFont="1" applyFill="1" applyBorder="1" applyAlignment="1" applyProtection="1">
      <alignment horizontal="center" vertical="center" shrinkToFit="1"/>
      <protection locked="0"/>
    </xf>
    <xf numFmtId="0" fontId="34" fillId="3" borderId="109" xfId="9" applyFont="1" applyFill="1" applyBorder="1" applyAlignment="1" applyProtection="1">
      <alignment horizontal="center" vertical="center" shrinkToFit="1"/>
      <protection locked="0"/>
    </xf>
    <xf numFmtId="0" fontId="34" fillId="3" borderId="108" xfId="9" applyFont="1" applyFill="1" applyBorder="1" applyAlignment="1" applyProtection="1">
      <alignment horizontal="center" vertical="center" shrinkToFit="1"/>
      <protection locked="0"/>
    </xf>
    <xf numFmtId="0" fontId="34" fillId="3" borderId="117" xfId="9" applyFont="1" applyFill="1" applyBorder="1" applyAlignment="1" applyProtection="1">
      <alignment horizontal="center" vertical="center" shrinkToFit="1"/>
      <protection locked="0"/>
    </xf>
    <xf numFmtId="0" fontId="34" fillId="3" borderId="118" xfId="9" applyFont="1" applyFill="1" applyBorder="1" applyAlignment="1" applyProtection="1">
      <alignment horizontal="center" vertical="center" shrinkToFit="1"/>
      <protection locked="0"/>
    </xf>
    <xf numFmtId="0" fontId="34" fillId="3" borderId="119" xfId="9" applyFont="1" applyFill="1" applyBorder="1" applyAlignment="1" applyProtection="1">
      <alignment horizontal="center" vertical="center" shrinkToFit="1"/>
      <protection locked="0"/>
    </xf>
    <xf numFmtId="0" fontId="34" fillId="3" borderId="120" xfId="9" applyFont="1" applyFill="1" applyBorder="1" applyAlignment="1" applyProtection="1">
      <alignment horizontal="center" vertical="center" shrinkToFit="1"/>
      <protection locked="0"/>
    </xf>
    <xf numFmtId="0" fontId="34" fillId="3" borderId="121" xfId="9" applyFont="1" applyFill="1" applyBorder="1" applyAlignment="1" applyProtection="1">
      <alignment horizontal="center" vertical="center" shrinkToFit="1"/>
      <protection locked="0"/>
    </xf>
    <xf numFmtId="0" fontId="34" fillId="0" borderId="109" xfId="9" applyFont="1" applyBorder="1" applyAlignment="1">
      <alignment horizontal="center" vertical="center" shrinkToFit="1"/>
    </xf>
    <xf numFmtId="0" fontId="34" fillId="0" borderId="108" xfId="9" applyFont="1" applyBorder="1" applyAlignment="1">
      <alignment horizontal="center" vertical="center" shrinkToFit="1"/>
    </xf>
    <xf numFmtId="0" fontId="36" fillId="0" borderId="60" xfId="9" applyFont="1" applyBorder="1" applyAlignment="1">
      <alignment horizontal="center" vertical="center"/>
    </xf>
    <xf numFmtId="0" fontId="36" fillId="0" borderId="59" xfId="9" applyFont="1" applyBorder="1" applyAlignment="1">
      <alignment vertical="center"/>
    </xf>
    <xf numFmtId="0" fontId="35" fillId="0" borderId="59" xfId="9" applyFont="1" applyBorder="1" applyAlignment="1">
      <alignment vertical="center"/>
    </xf>
    <xf numFmtId="0" fontId="35" fillId="0" borderId="65" xfId="9" applyFont="1" applyBorder="1" applyAlignment="1">
      <alignment vertical="center"/>
    </xf>
    <xf numFmtId="0" fontId="34" fillId="5" borderId="126" xfId="9" applyFont="1" applyFill="1" applyBorder="1" applyAlignment="1" applyProtection="1">
      <alignment horizontal="center" vertical="center" wrapText="1"/>
      <protection locked="0"/>
    </xf>
    <xf numFmtId="0" fontId="34" fillId="0" borderId="128" xfId="9" applyFont="1" applyBorder="1" applyAlignment="1">
      <alignment horizontal="center" vertical="center"/>
    </xf>
    <xf numFmtId="0" fontId="34" fillId="0" borderId="132" xfId="9" applyFont="1" applyBorder="1" applyAlignment="1">
      <alignment horizontal="center" vertical="center" shrinkToFit="1"/>
    </xf>
    <xf numFmtId="0" fontId="34" fillId="0" borderId="6" xfId="9" applyFont="1" applyBorder="1" applyAlignment="1">
      <alignment horizontal="center" vertical="center" shrinkToFit="1"/>
    </xf>
    <xf numFmtId="0" fontId="34" fillId="0" borderId="133" xfId="9" applyFont="1" applyBorder="1" applyAlignment="1">
      <alignment horizontal="center" vertical="center" shrinkToFit="1"/>
    </xf>
    <xf numFmtId="0" fontId="34" fillId="0" borderId="134" xfId="9" applyFont="1" applyBorder="1" applyAlignment="1">
      <alignment horizontal="center" vertical="center" shrinkToFit="1"/>
    </xf>
    <xf numFmtId="0" fontId="36" fillId="0" borderId="129" xfId="9" applyFont="1" applyBorder="1" applyAlignment="1">
      <alignment vertical="center"/>
    </xf>
    <xf numFmtId="0" fontId="36" fillId="0" borderId="74" xfId="9" applyFont="1" applyBorder="1" applyAlignment="1">
      <alignment vertical="center"/>
    </xf>
    <xf numFmtId="0" fontId="35" fillId="0" borderId="74" xfId="9" applyFont="1" applyBorder="1" applyAlignment="1">
      <alignment vertical="center"/>
    </xf>
    <xf numFmtId="0" fontId="35" fillId="0" borderId="11" xfId="9" applyFont="1" applyBorder="1" applyAlignment="1">
      <alignment vertical="center"/>
    </xf>
    <xf numFmtId="0" fontId="34" fillId="5" borderId="42" xfId="9" applyFont="1" applyFill="1" applyBorder="1" applyAlignment="1" applyProtection="1">
      <alignment horizontal="center" vertical="center" wrapText="1"/>
      <protection locked="0"/>
    </xf>
    <xf numFmtId="0" fontId="34" fillId="5" borderId="171" xfId="9" applyFont="1" applyFill="1" applyBorder="1" applyAlignment="1" applyProtection="1">
      <alignment horizontal="center" vertical="center" shrinkToFit="1"/>
      <protection locked="0"/>
    </xf>
    <xf numFmtId="0" fontId="34" fillId="5" borderId="4" xfId="9" applyFont="1" applyFill="1" applyBorder="1" applyAlignment="1" applyProtection="1">
      <alignment horizontal="center" vertical="center" shrinkToFit="1"/>
      <protection locked="0"/>
    </xf>
    <xf numFmtId="0" fontId="34" fillId="5" borderId="141" xfId="9" applyFont="1" applyFill="1" applyBorder="1" applyAlignment="1" applyProtection="1">
      <alignment horizontal="center" vertical="center" shrinkToFit="1"/>
      <protection locked="0"/>
    </xf>
    <xf numFmtId="0" fontId="34" fillId="5" borderId="142" xfId="9" applyFont="1" applyFill="1" applyBorder="1" applyAlignment="1" applyProtection="1">
      <alignment horizontal="center" vertical="center" shrinkToFit="1"/>
      <protection locked="0"/>
    </xf>
    <xf numFmtId="0" fontId="36" fillId="0" borderId="143" xfId="9" applyFont="1" applyBorder="1" applyAlignment="1">
      <alignment vertical="center"/>
    </xf>
    <xf numFmtId="0" fontId="36" fillId="0" borderId="77" xfId="9" applyFont="1" applyBorder="1" applyAlignment="1">
      <alignment vertical="center"/>
    </xf>
    <xf numFmtId="0" fontId="35" fillId="0" borderId="77" xfId="9" applyFont="1" applyBorder="1" applyAlignment="1">
      <alignment vertical="center"/>
    </xf>
    <xf numFmtId="0" fontId="35" fillId="0" borderId="10" xfId="9" applyFont="1" applyBorder="1" applyAlignment="1">
      <alignment vertical="center"/>
    </xf>
    <xf numFmtId="0" fontId="34" fillId="0" borderId="144" xfId="9" applyFont="1" applyBorder="1" applyAlignment="1">
      <alignment vertical="center"/>
    </xf>
    <xf numFmtId="0" fontId="36" fillId="0" borderId="123" xfId="9" applyFont="1" applyBorder="1" applyAlignment="1">
      <alignment horizontal="center" vertical="center"/>
    </xf>
    <xf numFmtId="0" fontId="36" fillId="0" borderId="78" xfId="9" applyFont="1" applyBorder="1" applyAlignment="1">
      <alignment vertical="center"/>
    </xf>
    <xf numFmtId="0" fontId="35" fillId="0" borderId="78" xfId="9" applyFont="1" applyBorder="1" applyAlignment="1">
      <alignment vertical="center"/>
    </xf>
    <xf numFmtId="0" fontId="35" fillId="0" borderId="12" xfId="9" applyFont="1" applyBorder="1" applyAlignment="1">
      <alignment vertical="center"/>
    </xf>
    <xf numFmtId="0" fontId="34" fillId="5" borderId="32" xfId="9" applyFont="1" applyFill="1" applyBorder="1" applyAlignment="1" applyProtection="1">
      <alignment horizontal="center" vertical="center" wrapText="1"/>
      <protection locked="0"/>
    </xf>
    <xf numFmtId="0" fontId="34" fillId="0" borderId="147" xfId="9" applyFont="1" applyBorder="1" applyAlignment="1">
      <alignment horizontal="center" vertical="center"/>
    </xf>
    <xf numFmtId="0" fontId="36" fillId="0" borderId="122" xfId="9" applyFont="1" applyBorder="1" applyAlignment="1">
      <alignment vertical="center"/>
    </xf>
    <xf numFmtId="0" fontId="36" fillId="0" borderId="0" xfId="9" applyFont="1" applyBorder="1" applyAlignment="1">
      <alignment vertical="center"/>
    </xf>
    <xf numFmtId="0" fontId="35" fillId="0" borderId="0" xfId="9" applyFont="1" applyBorder="1" applyAlignment="1">
      <alignment vertical="center"/>
    </xf>
    <xf numFmtId="0" fontId="35" fillId="0" borderId="15" xfId="9" applyFont="1" applyBorder="1" applyAlignment="1">
      <alignment vertical="center"/>
    </xf>
    <xf numFmtId="0" fontId="36" fillId="0" borderId="145" xfId="9" applyFont="1" applyBorder="1" applyAlignment="1">
      <alignment horizontal="center" vertical="center"/>
    </xf>
    <xf numFmtId="0" fontId="36" fillId="0" borderId="25" xfId="9" applyFont="1" applyBorder="1" applyAlignment="1">
      <alignment vertical="center"/>
    </xf>
    <xf numFmtId="0" fontId="35" fillId="0" borderId="25" xfId="9" applyFont="1" applyBorder="1" applyAlignment="1">
      <alignment vertical="center"/>
    </xf>
    <xf numFmtId="0" fontId="35" fillId="0" borderId="148" xfId="9" applyFont="1" applyBorder="1" applyAlignment="1">
      <alignment vertical="center"/>
    </xf>
    <xf numFmtId="0" fontId="36" fillId="0" borderId="135" xfId="9" applyFont="1" applyBorder="1" applyAlignment="1">
      <alignment vertical="center"/>
    </xf>
    <xf numFmtId="0" fontId="36" fillId="0" borderId="44" xfId="9" applyFont="1" applyBorder="1" applyAlignment="1">
      <alignment vertical="center"/>
    </xf>
    <xf numFmtId="0" fontId="35" fillId="0" borderId="44" xfId="9" applyFont="1" applyBorder="1" applyAlignment="1">
      <alignment vertical="center"/>
    </xf>
    <xf numFmtId="0" fontId="36" fillId="0" borderId="149" xfId="9" applyFont="1" applyBorder="1" applyAlignment="1">
      <alignment horizontal="center" vertical="center"/>
    </xf>
    <xf numFmtId="0" fontId="36" fillId="0" borderId="150" xfId="9" applyFont="1" applyBorder="1" applyAlignment="1">
      <alignment vertical="center"/>
    </xf>
    <xf numFmtId="0" fontId="35" fillId="0" borderId="150" xfId="9" applyFont="1" applyBorder="1" applyAlignment="1">
      <alignment vertical="center"/>
    </xf>
    <xf numFmtId="0" fontId="36" fillId="0" borderId="122" xfId="9" applyFont="1" applyBorder="1" applyAlignment="1">
      <alignment horizontal="center" vertical="center"/>
    </xf>
    <xf numFmtId="0" fontId="34" fillId="5" borderId="3" xfId="9" applyFont="1" applyFill="1" applyBorder="1" applyAlignment="1" applyProtection="1">
      <alignment horizontal="center" vertical="center" shrinkToFit="1"/>
      <protection locked="0"/>
    </xf>
    <xf numFmtId="0" fontId="34" fillId="5" borderId="9" xfId="9" applyFont="1" applyFill="1" applyBorder="1" applyAlignment="1" applyProtection="1">
      <alignment horizontal="center" vertical="center" wrapText="1"/>
      <protection locked="0"/>
    </xf>
    <xf numFmtId="0" fontId="34" fillId="5" borderId="42" xfId="9" applyFont="1" applyFill="1" applyBorder="1" applyAlignment="1" applyProtection="1">
      <alignment horizontal="center" vertical="center" shrinkToFit="1"/>
      <protection locked="0"/>
    </xf>
    <xf numFmtId="0" fontId="34" fillId="5" borderId="156" xfId="9" applyFont="1" applyFill="1" applyBorder="1" applyAlignment="1" applyProtection="1">
      <alignment horizontal="center" vertical="center" shrinkToFit="1"/>
      <protection locked="0"/>
    </xf>
    <xf numFmtId="0" fontId="34" fillId="5" borderId="157" xfId="9" applyFont="1" applyFill="1" applyBorder="1" applyAlignment="1" applyProtection="1">
      <alignment horizontal="center" vertical="center" shrinkToFit="1"/>
      <protection locked="0"/>
    </xf>
    <xf numFmtId="0" fontId="36" fillId="0" borderId="57" xfId="9" applyFont="1" applyBorder="1" applyAlignment="1">
      <alignment vertical="center"/>
    </xf>
    <xf numFmtId="0" fontId="36" fillId="0" borderId="56" xfId="9" applyFont="1" applyBorder="1" applyAlignment="1">
      <alignment vertical="center"/>
    </xf>
    <xf numFmtId="0" fontId="35" fillId="0" borderId="56" xfId="9" applyFont="1" applyBorder="1" applyAlignment="1">
      <alignment vertical="center"/>
    </xf>
    <xf numFmtId="0" fontId="35" fillId="0" borderId="69" xfId="9" applyFont="1" applyBorder="1" applyAlignment="1">
      <alignment vertical="center"/>
    </xf>
    <xf numFmtId="0" fontId="34" fillId="5" borderId="158" xfId="9" applyFont="1" applyFill="1" applyBorder="1" applyAlignment="1" applyProtection="1">
      <alignment horizontal="center" vertical="center" wrapText="1"/>
      <protection locked="0"/>
    </xf>
    <xf numFmtId="0" fontId="34" fillId="0" borderId="159" xfId="9" applyFont="1" applyBorder="1" applyAlignment="1">
      <alignment vertical="center"/>
    </xf>
    <xf numFmtId="0" fontId="34" fillId="0" borderId="160" xfId="9" applyNumberFormat="1" applyFont="1" applyFill="1" applyBorder="1" applyAlignment="1">
      <alignment horizontal="center" vertical="center" wrapText="1"/>
    </xf>
    <xf numFmtId="0" fontId="34" fillId="0" borderId="161" xfId="9" applyNumberFormat="1" applyFont="1" applyFill="1" applyBorder="1" applyAlignment="1">
      <alignment horizontal="center" vertical="center" wrapText="1"/>
    </xf>
    <xf numFmtId="0" fontId="34" fillId="0" borderId="162" xfId="9" applyNumberFormat="1" applyFont="1" applyFill="1" applyBorder="1" applyAlignment="1">
      <alignment horizontal="center" vertical="center" wrapText="1"/>
    </xf>
    <xf numFmtId="0" fontId="34" fillId="0" borderId="66" xfId="9" applyNumberFormat="1" applyFont="1" applyFill="1" applyBorder="1" applyAlignment="1">
      <alignment horizontal="center" vertical="center" wrapText="1"/>
    </xf>
    <xf numFmtId="0" fontId="34" fillId="0" borderId="126" xfId="9" applyFont="1" applyBorder="1" applyAlignment="1">
      <alignment horizontal="center" vertical="center" wrapText="1"/>
    </xf>
    <xf numFmtId="0" fontId="34" fillId="0" borderId="107" xfId="9" applyFont="1" applyBorder="1" applyAlignment="1">
      <alignment horizontal="center" vertical="center"/>
    </xf>
    <xf numFmtId="0" fontId="34" fillId="0" borderId="1" xfId="9" applyFont="1" applyBorder="1" applyAlignment="1">
      <alignment horizontal="center" vertical="center"/>
    </xf>
    <xf numFmtId="0" fontId="34" fillId="0" borderId="106" xfId="9" applyFont="1" applyBorder="1" applyAlignment="1">
      <alignment horizontal="center" vertical="center"/>
    </xf>
    <xf numFmtId="0" fontId="34" fillId="0" borderId="2" xfId="9" applyFont="1" applyBorder="1" applyAlignment="1">
      <alignment horizontal="center" vertical="center"/>
    </xf>
    <xf numFmtId="0" fontId="34" fillId="0" borderId="42" xfId="9" applyFont="1" applyBorder="1" applyAlignment="1">
      <alignment horizontal="center" vertical="center" wrapText="1"/>
    </xf>
    <xf numFmtId="0" fontId="34" fillId="0" borderId="107" xfId="9" applyFont="1" applyFill="1" applyBorder="1" applyAlignment="1">
      <alignment horizontal="center" vertical="center"/>
    </xf>
    <xf numFmtId="0" fontId="34" fillId="0" borderId="1" xfId="9" applyFont="1" applyFill="1" applyBorder="1" applyAlignment="1">
      <alignment horizontal="center" vertical="center"/>
    </xf>
    <xf numFmtId="0" fontId="34" fillId="0" borderId="106" xfId="9" applyFont="1" applyFill="1" applyBorder="1" applyAlignment="1">
      <alignment horizontal="center" vertical="center"/>
    </xf>
    <xf numFmtId="0" fontId="34" fillId="0" borderId="169" xfId="9" applyFont="1" applyBorder="1" applyAlignment="1">
      <alignment vertical="center"/>
    </xf>
    <xf numFmtId="0" fontId="34" fillId="0" borderId="72" xfId="9" applyFont="1" applyBorder="1" applyAlignment="1">
      <alignment vertical="center"/>
    </xf>
    <xf numFmtId="0" fontId="34" fillId="6" borderId="72" xfId="9" applyFont="1" applyFill="1" applyBorder="1" applyAlignment="1">
      <alignment vertical="center"/>
    </xf>
    <xf numFmtId="0" fontId="34" fillId="7" borderId="72" xfId="9" applyFont="1" applyFill="1" applyBorder="1" applyAlignment="1">
      <alignment vertical="center"/>
    </xf>
    <xf numFmtId="0" fontId="34" fillId="0" borderId="73" xfId="9" applyFont="1" applyBorder="1" applyAlignment="1">
      <alignment vertical="center"/>
    </xf>
    <xf numFmtId="0" fontId="34" fillId="0" borderId="158" xfId="9" applyFont="1" applyBorder="1" applyAlignment="1">
      <alignment horizontal="center" vertical="center" wrapText="1"/>
    </xf>
    <xf numFmtId="0" fontId="34" fillId="0" borderId="0" xfId="9" applyFont="1" applyAlignment="1">
      <alignment horizontal="right" vertical="center"/>
    </xf>
    <xf numFmtId="0" fontId="34" fillId="0" borderId="0" xfId="9" applyFont="1" applyProtection="1">
      <alignment vertical="center"/>
    </xf>
    <xf numFmtId="0" fontId="34" fillId="0" borderId="0" xfId="9" applyFont="1" applyAlignment="1" applyProtection="1">
      <alignment horizontal="left" vertical="center"/>
    </xf>
    <xf numFmtId="0" fontId="39" fillId="0" borderId="0" xfId="9" applyFont="1">
      <alignment vertical="center"/>
    </xf>
    <xf numFmtId="0" fontId="39" fillId="0" borderId="0" xfId="9" applyFont="1" applyAlignment="1">
      <alignment horizontal="right" vertical="center"/>
    </xf>
    <xf numFmtId="0" fontId="39" fillId="0" borderId="0" xfId="9" applyFont="1" applyProtection="1">
      <alignment vertical="center"/>
    </xf>
    <xf numFmtId="0" fontId="40" fillId="0" borderId="0" xfId="9" applyFont="1" applyProtection="1">
      <alignment vertical="center"/>
    </xf>
    <xf numFmtId="0" fontId="40" fillId="0" borderId="0" xfId="9" applyFont="1" applyBorder="1" applyProtection="1">
      <alignment vertical="center"/>
    </xf>
    <xf numFmtId="0" fontId="40" fillId="0" borderId="0" xfId="9" applyFont="1" applyBorder="1" applyAlignment="1" applyProtection="1">
      <alignment vertical="center"/>
    </xf>
    <xf numFmtId="0" fontId="40" fillId="6" borderId="0" xfId="9" applyFont="1" applyFill="1" applyBorder="1" applyProtection="1">
      <alignment vertical="center"/>
    </xf>
    <xf numFmtId="0" fontId="40" fillId="6" borderId="0" xfId="9" applyFont="1" applyFill="1" applyBorder="1" applyAlignment="1" applyProtection="1">
      <alignment vertical="center"/>
    </xf>
    <xf numFmtId="0" fontId="40" fillId="6" borderId="0" xfId="9" applyFont="1" applyFill="1" applyBorder="1" applyAlignment="1" applyProtection="1">
      <alignment horizontal="left" vertical="center"/>
    </xf>
    <xf numFmtId="0" fontId="39" fillId="0" borderId="0" xfId="9" applyFont="1" applyBorder="1" applyAlignment="1" applyProtection="1">
      <alignment vertical="center"/>
    </xf>
    <xf numFmtId="20" fontId="40" fillId="0" borderId="0" xfId="9" applyNumberFormat="1" applyFont="1" applyBorder="1" applyAlignment="1" applyProtection="1">
      <alignment vertical="center"/>
    </xf>
    <xf numFmtId="20" fontId="40" fillId="6" borderId="0" xfId="9" applyNumberFormat="1" applyFont="1" applyFill="1" applyBorder="1" applyAlignment="1" applyProtection="1">
      <alignment vertical="center"/>
    </xf>
    <xf numFmtId="0" fontId="34" fillId="0" borderId="0" xfId="9" applyFont="1" applyBorder="1" applyAlignment="1" applyProtection="1">
      <alignment horizontal="left" vertical="center"/>
    </xf>
    <xf numFmtId="0" fontId="34" fillId="0" borderId="0" xfId="9" applyFont="1" applyBorder="1" applyAlignment="1" applyProtection="1">
      <alignment vertical="center"/>
    </xf>
    <xf numFmtId="0" fontId="40" fillId="6" borderId="0" xfId="9" applyFont="1" applyFill="1" applyBorder="1" applyAlignment="1" applyProtection="1">
      <alignment horizontal="center" vertical="center"/>
    </xf>
    <xf numFmtId="0" fontId="40" fillId="0" borderId="0" xfId="9" applyFont="1" applyBorder="1" applyAlignment="1" applyProtection="1">
      <alignment horizontal="left" vertical="center"/>
    </xf>
    <xf numFmtId="0" fontId="39" fillId="0" borderId="0" xfId="9" applyFont="1" applyBorder="1" applyAlignment="1" applyProtection="1">
      <alignment horizontal="center" vertical="center"/>
    </xf>
    <xf numFmtId="0" fontId="40" fillId="0" borderId="0" xfId="9" applyFont="1" applyBorder="1" applyAlignment="1" applyProtection="1">
      <alignment horizontal="center" vertical="center"/>
    </xf>
    <xf numFmtId="183" fontId="40" fillId="0" borderId="0" xfId="9" applyNumberFormat="1" applyFont="1" applyBorder="1" applyAlignment="1" applyProtection="1">
      <alignment vertical="center"/>
    </xf>
    <xf numFmtId="0" fontId="36" fillId="0" borderId="0" xfId="9" applyFont="1" applyBorder="1" applyAlignment="1" applyProtection="1">
      <alignment horizontal="left"/>
    </xf>
    <xf numFmtId="0" fontId="40" fillId="0" borderId="0" xfId="9" applyFont="1" applyBorder="1" applyAlignment="1" applyProtection="1">
      <alignment horizontal="right" vertical="center"/>
    </xf>
    <xf numFmtId="0" fontId="39" fillId="0" borderId="0" xfId="9" applyFont="1" applyBorder="1" applyProtection="1">
      <alignment vertical="center"/>
    </xf>
    <xf numFmtId="0" fontId="40" fillId="0" borderId="0" xfId="9" applyFont="1" applyAlignment="1" applyProtection="1">
      <alignment horizontal="center" vertical="center"/>
    </xf>
    <xf numFmtId="0" fontId="41" fillId="0" borderId="0" xfId="9" applyFont="1" applyBorder="1" applyAlignment="1" applyProtection="1">
      <alignment horizontal="left" vertical="center"/>
    </xf>
    <xf numFmtId="0" fontId="40" fillId="0" borderId="0" xfId="9" applyFont="1" applyAlignment="1" applyProtection="1">
      <alignment horizontal="right" vertical="center"/>
    </xf>
    <xf numFmtId="0" fontId="40" fillId="0" borderId="0" xfId="9" applyFont="1" applyAlignment="1">
      <alignment horizontal="right" vertical="center"/>
    </xf>
    <xf numFmtId="0" fontId="40" fillId="0" borderId="0" xfId="9" applyFont="1">
      <alignment vertical="center"/>
    </xf>
    <xf numFmtId="0" fontId="41" fillId="0" borderId="0" xfId="9" applyFont="1">
      <alignment vertical="center"/>
    </xf>
    <xf numFmtId="0" fontId="39" fillId="0" borderId="0" xfId="9" applyFont="1" applyAlignment="1">
      <alignment horizontal="center" vertical="center"/>
    </xf>
    <xf numFmtId="0" fontId="39" fillId="0" borderId="0" xfId="9" applyFont="1" applyAlignment="1">
      <alignment horizontal="left" vertical="center"/>
    </xf>
    <xf numFmtId="0" fontId="40" fillId="6" borderId="0" xfId="9" quotePrefix="1" applyFont="1" applyFill="1" applyBorder="1" applyAlignment="1">
      <alignment vertical="center"/>
    </xf>
    <xf numFmtId="0" fontId="39" fillId="6" borderId="0" xfId="9" applyFont="1" applyFill="1">
      <alignment vertical="center"/>
    </xf>
    <xf numFmtId="0" fontId="39" fillId="6" borderId="0" xfId="9" applyFont="1" applyFill="1" applyAlignment="1">
      <alignment horizontal="center" vertical="center"/>
    </xf>
    <xf numFmtId="0" fontId="39" fillId="6" borderId="0" xfId="9" applyFont="1" applyFill="1" applyAlignment="1">
      <alignment vertical="center"/>
    </xf>
    <xf numFmtId="0" fontId="42" fillId="0" borderId="0" xfId="9" applyFont="1" applyFill="1" applyAlignment="1">
      <alignment vertical="center"/>
    </xf>
    <xf numFmtId="0" fontId="42" fillId="0" borderId="0" xfId="9" applyFont="1" applyFill="1" applyAlignment="1">
      <alignment horizontal="right" vertical="center"/>
    </xf>
    <xf numFmtId="0" fontId="40" fillId="0" borderId="0" xfId="9" applyFont="1" applyAlignment="1">
      <alignment horizontal="left" vertical="center"/>
    </xf>
    <xf numFmtId="0" fontId="34" fillId="6" borderId="0" xfId="9" applyFont="1" applyFill="1">
      <alignment vertical="center"/>
    </xf>
    <xf numFmtId="0" fontId="34" fillId="6" borderId="0" xfId="9" applyFont="1" applyFill="1" applyAlignment="1">
      <alignment vertical="center" wrapText="1"/>
    </xf>
    <xf numFmtId="0" fontId="41" fillId="6" borderId="0" xfId="9" applyFont="1" applyFill="1" applyAlignment="1">
      <alignment horizontal="justify" vertical="center" wrapText="1"/>
    </xf>
    <xf numFmtId="0" fontId="41" fillId="6" borderId="0" xfId="9" applyFont="1" applyFill="1" applyAlignment="1">
      <alignment vertical="center" wrapText="1"/>
    </xf>
    <xf numFmtId="0" fontId="41" fillId="6" borderId="0" xfId="9" applyFont="1" applyFill="1" applyAlignment="1"/>
    <xf numFmtId="0" fontId="41" fillId="6" borderId="0" xfId="9" applyFont="1" applyFill="1">
      <alignment vertical="center"/>
    </xf>
    <xf numFmtId="0" fontId="34" fillId="6" borderId="0" xfId="9" applyFont="1" applyFill="1" applyAlignment="1">
      <alignment vertical="center"/>
    </xf>
    <xf numFmtId="0" fontId="34" fillId="7" borderId="0" xfId="9" applyFont="1" applyFill="1" applyAlignment="1">
      <alignment vertical="center" wrapText="1"/>
    </xf>
    <xf numFmtId="0" fontId="34" fillId="6" borderId="0" xfId="9" applyFont="1" applyFill="1" applyAlignment="1">
      <alignment horizontal="left" vertical="center"/>
    </xf>
    <xf numFmtId="0" fontId="34" fillId="6" borderId="0" xfId="9" applyFont="1" applyFill="1" applyBorder="1">
      <alignment vertical="center"/>
    </xf>
    <xf numFmtId="0" fontId="45" fillId="6" borderId="0" xfId="9" applyFont="1" applyFill="1" applyBorder="1" applyAlignment="1">
      <alignment vertical="center" shrinkToFit="1"/>
    </xf>
    <xf numFmtId="0" fontId="45" fillId="6" borderId="0" xfId="9" applyFont="1" applyFill="1" applyBorder="1" applyAlignment="1">
      <alignment vertical="center"/>
    </xf>
    <xf numFmtId="0" fontId="45" fillId="6" borderId="0" xfId="9" applyFont="1" applyFill="1" applyBorder="1">
      <alignment vertical="center"/>
    </xf>
    <xf numFmtId="0" fontId="46" fillId="6" borderId="0" xfId="9" applyFont="1" applyFill="1" applyAlignment="1">
      <alignment vertical="center"/>
    </xf>
    <xf numFmtId="0" fontId="45" fillId="6" borderId="0" xfId="9" applyFont="1" applyFill="1">
      <alignment vertical="center"/>
    </xf>
    <xf numFmtId="0" fontId="45" fillId="6" borderId="0" xfId="9" applyFont="1" applyFill="1" applyAlignment="1">
      <alignment horizontal="left" vertical="center"/>
    </xf>
    <xf numFmtId="0" fontId="34" fillId="6" borderId="1" xfId="9" applyFont="1" applyFill="1" applyBorder="1" applyAlignment="1">
      <alignment horizontal="left" vertical="center"/>
    </xf>
    <xf numFmtId="0" fontId="34" fillId="6" borderId="1" xfId="9" applyFont="1" applyFill="1" applyBorder="1" applyAlignment="1">
      <alignment horizontal="center" vertical="center"/>
    </xf>
    <xf numFmtId="0" fontId="34" fillId="6" borderId="0" xfId="9" applyFont="1" applyFill="1" applyBorder="1" applyAlignment="1">
      <alignment horizontal="left" vertical="center"/>
    </xf>
    <xf numFmtId="0" fontId="34" fillId="6" borderId="0" xfId="9" applyFont="1" applyFill="1" applyBorder="1" applyAlignment="1">
      <alignment horizontal="center" vertical="center"/>
    </xf>
    <xf numFmtId="0" fontId="42" fillId="6" borderId="0" xfId="9" applyFont="1" applyFill="1" applyAlignment="1">
      <alignment horizontal="left" vertical="center"/>
    </xf>
    <xf numFmtId="0" fontId="38" fillId="6" borderId="0" xfId="9" applyFont="1" applyFill="1" applyAlignment="1">
      <alignment horizontal="left" vertical="center"/>
    </xf>
    <xf numFmtId="0" fontId="34" fillId="5" borderId="1" xfId="9" applyFont="1" applyFill="1" applyBorder="1" applyAlignment="1">
      <alignment horizontal="left" vertical="center"/>
    </xf>
    <xf numFmtId="0" fontId="34" fillId="3" borderId="1" xfId="9" applyFont="1" applyFill="1" applyBorder="1" applyAlignment="1">
      <alignment horizontal="left" vertical="center"/>
    </xf>
    <xf numFmtId="0" fontId="1" fillId="6" borderId="161" xfId="9" applyFill="1" applyBorder="1">
      <alignment vertical="center"/>
    </xf>
    <xf numFmtId="0" fontId="1" fillId="6" borderId="160" xfId="9" applyFill="1" applyBorder="1">
      <alignment vertical="center"/>
    </xf>
    <xf numFmtId="0" fontId="1" fillId="6" borderId="66" xfId="9" applyFill="1" applyBorder="1">
      <alignment vertical="center"/>
    </xf>
    <xf numFmtId="0" fontId="1" fillId="6" borderId="107" xfId="9" applyFill="1" applyBorder="1">
      <alignment vertical="center"/>
    </xf>
    <xf numFmtId="0" fontId="1" fillId="6" borderId="1" xfId="9" applyFill="1" applyBorder="1">
      <alignment vertical="center"/>
    </xf>
    <xf numFmtId="0" fontId="1" fillId="6" borderId="2" xfId="9" applyFill="1" applyBorder="1">
      <alignment vertical="center"/>
    </xf>
    <xf numFmtId="0" fontId="48" fillId="6" borderId="1" xfId="9" applyFont="1" applyFill="1" applyBorder="1" applyAlignment="1">
      <alignment vertical="center" shrinkToFit="1"/>
    </xf>
    <xf numFmtId="0" fontId="48" fillId="6" borderId="2" xfId="9" applyFont="1" applyFill="1" applyBorder="1" applyAlignment="1">
      <alignment vertical="center" shrinkToFit="1"/>
    </xf>
    <xf numFmtId="0" fontId="1" fillId="6" borderId="173" xfId="9" applyFill="1" applyBorder="1">
      <alignment vertical="center"/>
    </xf>
    <xf numFmtId="0" fontId="1" fillId="6" borderId="70" xfId="9" applyFill="1" applyBorder="1">
      <alignment vertical="center"/>
    </xf>
    <xf numFmtId="0" fontId="48" fillId="6" borderId="70" xfId="9" applyFont="1" applyFill="1" applyBorder="1" applyAlignment="1">
      <alignment vertical="center" shrinkToFit="1"/>
    </xf>
    <xf numFmtId="0" fontId="48" fillId="6" borderId="71" xfId="9" applyFont="1" applyFill="1" applyBorder="1" applyAlignment="1">
      <alignment vertical="center" shrinkToFit="1"/>
    </xf>
    <xf numFmtId="0" fontId="1" fillId="6" borderId="64" xfId="9" applyFill="1" applyBorder="1">
      <alignment vertical="center"/>
    </xf>
    <xf numFmtId="0" fontId="1" fillId="6" borderId="63" xfId="9" applyFill="1" applyBorder="1">
      <alignment vertical="center"/>
    </xf>
    <xf numFmtId="0" fontId="49" fillId="6" borderId="63" xfId="9" applyFont="1" applyFill="1" applyBorder="1" applyAlignment="1">
      <alignment horizontal="center" vertical="center"/>
    </xf>
    <xf numFmtId="0" fontId="49" fillId="6" borderId="174" xfId="9" applyFont="1" applyFill="1" applyBorder="1" applyAlignment="1">
      <alignment horizontal="center" vertical="center"/>
    </xf>
    <xf numFmtId="0" fontId="1" fillId="6" borderId="50" xfId="9" applyFill="1" applyBorder="1" applyAlignment="1">
      <alignment horizontal="center" vertical="center"/>
    </xf>
    <xf numFmtId="0" fontId="34" fillId="6" borderId="1" xfId="9" applyFont="1" applyFill="1" applyBorder="1" applyAlignment="1">
      <alignment vertical="center" shrinkToFit="1"/>
    </xf>
    <xf numFmtId="0" fontId="34" fillId="6" borderId="1" xfId="9" applyFont="1" applyFill="1" applyBorder="1">
      <alignment vertical="center"/>
    </xf>
    <xf numFmtId="0" fontId="9" fillId="0" borderId="17" xfId="0" applyFont="1" applyBorder="1" applyAlignment="1">
      <alignment vertical="top" wrapText="1" shrinkToFit="1"/>
    </xf>
    <xf numFmtId="0" fontId="9" fillId="0" borderId="21" xfId="0" applyFont="1" applyBorder="1" applyAlignment="1">
      <alignment vertical="top" wrapText="1" shrinkToFit="1"/>
    </xf>
    <xf numFmtId="0" fontId="5" fillId="8" borderId="1" xfId="0" applyFont="1" applyFill="1" applyBorder="1" applyAlignment="1">
      <alignment horizontal="center" vertical="center" wrapText="1"/>
    </xf>
    <xf numFmtId="0" fontId="5" fillId="8" borderId="23" xfId="0" applyFont="1" applyFill="1" applyBorder="1" applyAlignment="1">
      <alignment vertical="center"/>
    </xf>
    <xf numFmtId="0" fontId="4" fillId="8" borderId="1" xfId="0" applyFont="1" applyFill="1" applyBorder="1" applyAlignment="1">
      <alignment horizontal="center" vertical="center"/>
    </xf>
    <xf numFmtId="0" fontId="51" fillId="0" borderId="15" xfId="0" applyFont="1" applyFill="1" applyBorder="1" applyAlignment="1">
      <alignment vertical="top" wrapText="1"/>
    </xf>
    <xf numFmtId="0" fontId="6" fillId="0" borderId="1" xfId="0" applyFont="1" applyFill="1" applyBorder="1" applyAlignment="1">
      <alignment vertical="center" wrapText="1"/>
    </xf>
    <xf numFmtId="0" fontId="6" fillId="0" borderId="175" xfId="0" applyFont="1" applyFill="1" applyBorder="1" applyAlignment="1">
      <alignment horizontal="center" vertical="center" wrapText="1"/>
    </xf>
    <xf numFmtId="0" fontId="6" fillId="0" borderId="2" xfId="0" applyFont="1" applyBorder="1" applyAlignment="1">
      <alignment horizontal="left" vertical="center" shrinkToFit="1"/>
    </xf>
    <xf numFmtId="0" fontId="6" fillId="0" borderId="176" xfId="0" applyFont="1" applyFill="1" applyBorder="1" applyAlignment="1">
      <alignment horizontal="center" vertical="center" wrapText="1"/>
    </xf>
    <xf numFmtId="0" fontId="5" fillId="0" borderId="8" xfId="0" applyFont="1" applyBorder="1" applyAlignment="1">
      <alignment vertical="top" wrapText="1" shrinkToFit="1"/>
    </xf>
    <xf numFmtId="0" fontId="6" fillId="0" borderId="17" xfId="0" applyFont="1" applyBorder="1" applyAlignment="1">
      <alignment vertical="center" wrapText="1" shrinkToFit="1"/>
    </xf>
    <xf numFmtId="0" fontId="6" fillId="0" borderId="177" xfId="0" applyFont="1" applyBorder="1" applyAlignment="1">
      <alignment horizontal="center" vertical="center" wrapText="1"/>
    </xf>
    <xf numFmtId="0" fontId="6" fillId="0" borderId="178" xfId="0" applyFont="1" applyBorder="1" applyAlignment="1">
      <alignment horizontal="left" vertical="center" shrinkToFit="1"/>
    </xf>
    <xf numFmtId="0" fontId="6" fillId="2" borderId="19" xfId="0" applyFont="1" applyFill="1" applyBorder="1" applyAlignment="1">
      <alignment vertical="center" wrapText="1"/>
    </xf>
    <xf numFmtId="0" fontId="0" fillId="0" borderId="17" xfId="0" applyBorder="1" applyAlignment="1">
      <alignment vertical="top" wrapText="1" shrinkToFit="1"/>
    </xf>
    <xf numFmtId="0" fontId="6" fillId="0" borderId="6" xfId="0" applyFont="1" applyBorder="1" applyAlignment="1">
      <alignment vertical="center" wrapText="1" shrinkToFit="1"/>
    </xf>
    <xf numFmtId="0" fontId="6" fillId="0" borderId="179" xfId="0" applyFont="1" applyBorder="1" applyAlignment="1">
      <alignment horizontal="center" vertical="center" wrapText="1"/>
    </xf>
    <xf numFmtId="0" fontId="6" fillId="0" borderId="5" xfId="0" applyFont="1" applyBorder="1" applyAlignment="1">
      <alignment horizontal="left" vertical="center" shrinkToFit="1"/>
    </xf>
    <xf numFmtId="0" fontId="0" fillId="0" borderId="21" xfId="0" applyBorder="1" applyAlignment="1">
      <alignment vertical="top" wrapText="1" shrinkToFit="1"/>
    </xf>
    <xf numFmtId="0" fontId="6" fillId="0" borderId="21" xfId="0" applyFont="1" applyBorder="1" applyAlignment="1">
      <alignment vertical="center" wrapText="1" shrinkToFit="1"/>
    </xf>
    <xf numFmtId="0" fontId="6" fillId="0" borderId="180" xfId="0" applyFont="1" applyBorder="1" applyAlignment="1">
      <alignment horizontal="center" vertical="center" wrapText="1"/>
    </xf>
    <xf numFmtId="0" fontId="6" fillId="0" borderId="32" xfId="0" applyFont="1" applyBorder="1" applyAlignment="1">
      <alignment horizontal="left" vertical="center" shrinkToFit="1"/>
    </xf>
    <xf numFmtId="0" fontId="6" fillId="2" borderId="2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76" xfId="0" applyFont="1" applyFill="1" applyBorder="1" applyAlignment="1">
      <alignment horizontal="center" vertical="center"/>
    </xf>
    <xf numFmtId="0" fontId="6" fillId="0" borderId="2" xfId="0" applyFont="1" applyFill="1" applyBorder="1" applyAlignment="1">
      <alignment horizontal="left" vertical="center"/>
    </xf>
    <xf numFmtId="0" fontId="5" fillId="2" borderId="21" xfId="0" applyFont="1" applyFill="1" applyBorder="1" applyAlignment="1">
      <alignment vertical="center" wrapText="1"/>
    </xf>
    <xf numFmtId="0" fontId="6" fillId="2" borderId="180" xfId="0" applyFont="1" applyFill="1" applyBorder="1" applyAlignment="1">
      <alignment horizontal="center" vertical="center" wrapText="1"/>
    </xf>
    <xf numFmtId="0" fontId="6" fillId="2" borderId="32" xfId="0" applyFont="1" applyFill="1" applyBorder="1" applyAlignment="1">
      <alignment horizontal="left" vertical="center" shrinkToFit="1"/>
    </xf>
    <xf numFmtId="0" fontId="5" fillId="0" borderId="1" xfId="0" applyFont="1" applyBorder="1" applyAlignment="1">
      <alignment vertical="center" wrapText="1" shrinkToFit="1"/>
    </xf>
    <xf numFmtId="0" fontId="6" fillId="0" borderId="1" xfId="0" applyFont="1" applyBorder="1" applyAlignment="1">
      <alignment vertical="center" wrapText="1" shrinkToFit="1"/>
    </xf>
    <xf numFmtId="0" fontId="6" fillId="0" borderId="176"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top"/>
    </xf>
    <xf numFmtId="0" fontId="6" fillId="0" borderId="7" xfId="0" applyFont="1" applyBorder="1" applyAlignment="1">
      <alignment horizontal="left" vertical="center" wrapText="1"/>
    </xf>
    <xf numFmtId="0" fontId="6" fillId="0" borderId="176" xfId="0" applyFont="1" applyBorder="1" applyAlignment="1">
      <alignment horizontal="center" vertical="center"/>
    </xf>
    <xf numFmtId="0" fontId="6" fillId="0" borderId="2" xfId="0" applyFont="1" applyBorder="1" applyAlignment="1">
      <alignment horizontal="left" vertical="center"/>
    </xf>
    <xf numFmtId="0" fontId="6" fillId="0" borderId="23" xfId="0" applyFont="1" applyBorder="1" applyAlignment="1">
      <alignment horizontal="left" vertical="center" wrapText="1"/>
    </xf>
    <xf numFmtId="0" fontId="5" fillId="0" borderId="8" xfId="0" applyFont="1" applyBorder="1" applyAlignment="1">
      <alignment vertical="top"/>
    </xf>
    <xf numFmtId="0" fontId="6" fillId="0" borderId="9" xfId="0" applyFont="1" applyBorder="1" applyAlignment="1">
      <alignment horizontal="left" vertical="center"/>
    </xf>
    <xf numFmtId="0" fontId="5" fillId="0" borderId="8" xfId="0" applyFont="1" applyBorder="1" applyAlignment="1">
      <alignment vertical="top" wrapText="1"/>
    </xf>
    <xf numFmtId="0" fontId="6" fillId="0" borderId="44" xfId="0" applyFont="1" applyBorder="1" applyAlignment="1">
      <alignment horizontal="left" vertical="center" wrapText="1"/>
    </xf>
    <xf numFmtId="0" fontId="6" fillId="0" borderId="9" xfId="0" applyFont="1" applyFill="1" applyBorder="1" applyAlignment="1">
      <alignment horizontal="left" vertical="center"/>
    </xf>
    <xf numFmtId="176" fontId="51" fillId="0" borderId="8" xfId="0" applyNumberFormat="1" applyFont="1" applyFill="1" applyBorder="1" applyAlignment="1">
      <alignment vertical="top" wrapText="1"/>
    </xf>
    <xf numFmtId="0" fontId="6" fillId="6" borderId="3" xfId="0" applyFont="1" applyFill="1" applyBorder="1" applyAlignment="1">
      <alignment vertical="center" wrapText="1"/>
    </xf>
    <xf numFmtId="0" fontId="52" fillId="2" borderId="181" xfId="0" applyFont="1" applyFill="1" applyBorder="1" applyAlignment="1">
      <alignment horizontal="center" vertical="center"/>
    </xf>
    <xf numFmtId="0" fontId="52" fillId="2" borderId="77" xfId="0" applyFont="1" applyFill="1" applyBorder="1" applyAlignment="1">
      <alignment horizontal="left" vertical="center" shrinkToFit="1"/>
    </xf>
    <xf numFmtId="0" fontId="52" fillId="0" borderId="8" xfId="0" applyFont="1" applyFill="1" applyBorder="1" applyAlignment="1">
      <alignment horizontal="left" vertical="center" wrapText="1"/>
    </xf>
    <xf numFmtId="0" fontId="0" fillId="0" borderId="21" xfId="0" applyBorder="1" applyAlignment="1">
      <alignment vertical="top" wrapText="1"/>
    </xf>
    <xf numFmtId="0" fontId="52" fillId="0" borderId="14" xfId="0" applyFont="1" applyFill="1" applyBorder="1" applyAlignment="1">
      <alignment vertical="center" wrapText="1"/>
    </xf>
    <xf numFmtId="0" fontId="52" fillId="0" borderId="182" xfId="0" applyFont="1" applyFill="1" applyBorder="1" applyAlignment="1">
      <alignment horizontal="center" vertical="center" wrapText="1"/>
    </xf>
    <xf numFmtId="0" fontId="52" fillId="0" borderId="13" xfId="0" applyFont="1" applyFill="1" applyBorder="1" applyAlignment="1">
      <alignment horizontal="left" vertical="center" shrinkToFit="1"/>
    </xf>
    <xf numFmtId="0" fontId="52" fillId="0" borderId="14" xfId="0"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181" xfId="0" applyFont="1" applyBorder="1" applyAlignment="1">
      <alignment horizontal="center" vertical="center"/>
    </xf>
    <xf numFmtId="0" fontId="6" fillId="0" borderId="4" xfId="0" applyFont="1" applyFill="1" applyBorder="1" applyAlignment="1">
      <alignment horizontal="left" vertical="center"/>
    </xf>
    <xf numFmtId="0" fontId="6" fillId="0" borderId="4" xfId="0" applyFont="1" applyBorder="1" applyAlignment="1">
      <alignment horizontal="left" vertical="center"/>
    </xf>
    <xf numFmtId="0" fontId="5" fillId="0" borderId="17" xfId="0" applyFont="1" applyBorder="1" applyAlignment="1">
      <alignment vertical="top"/>
    </xf>
    <xf numFmtId="0" fontId="6" fillId="0" borderId="11" xfId="0" applyFont="1" applyBorder="1" applyAlignment="1">
      <alignment horizontal="left" vertical="center" wrapText="1"/>
    </xf>
    <xf numFmtId="0" fontId="6" fillId="0" borderId="179" xfId="0" applyFont="1" applyBorder="1" applyAlignment="1">
      <alignment horizontal="center" vertical="center"/>
    </xf>
    <xf numFmtId="0" fontId="6" fillId="0" borderId="5" xfId="0" applyFont="1" applyFill="1" applyBorder="1" applyAlignment="1">
      <alignment horizontal="left" vertical="center"/>
    </xf>
    <xf numFmtId="0" fontId="6" fillId="0" borderId="5" xfId="0" applyFont="1" applyBorder="1" applyAlignment="1">
      <alignment horizontal="left" vertical="center"/>
    </xf>
    <xf numFmtId="0" fontId="5" fillId="0" borderId="21" xfId="0" applyFont="1" applyBorder="1" applyAlignment="1">
      <alignment vertical="top"/>
    </xf>
    <xf numFmtId="0" fontId="6" fillId="0" borderId="14" xfId="0" applyFont="1" applyFill="1" applyBorder="1" applyAlignment="1">
      <alignment vertical="center" wrapText="1"/>
    </xf>
    <xf numFmtId="0" fontId="6" fillId="6" borderId="182" xfId="0" applyFont="1" applyFill="1" applyBorder="1" applyAlignment="1">
      <alignment horizontal="center" vertical="center" wrapText="1"/>
    </xf>
    <xf numFmtId="0" fontId="6" fillId="6" borderId="13" xfId="0" applyFont="1" applyFill="1" applyBorder="1" applyAlignment="1">
      <alignment horizontal="left" vertical="center" wrapText="1" shrinkToFit="1"/>
    </xf>
    <xf numFmtId="0" fontId="6" fillId="0" borderId="13" xfId="0" applyFont="1" applyBorder="1" applyAlignment="1">
      <alignment horizontal="left" vertical="center"/>
    </xf>
    <xf numFmtId="0" fontId="5" fillId="0" borderId="21" xfId="0" applyFont="1" applyBorder="1" applyAlignment="1">
      <alignment vertical="top" wrapText="1" shrinkToFit="1"/>
    </xf>
    <xf numFmtId="0" fontId="6" fillId="0" borderId="12" xfId="0" applyFont="1" applyBorder="1" applyAlignment="1">
      <alignment horizontal="left" vertical="center" wrapText="1"/>
    </xf>
    <xf numFmtId="0" fontId="6" fillId="0" borderId="182" xfId="0" applyFont="1" applyBorder="1" applyAlignment="1">
      <alignment horizontal="center" vertical="center"/>
    </xf>
    <xf numFmtId="0" fontId="6" fillId="0" borderId="13" xfId="0" applyFont="1" applyFill="1" applyBorder="1" applyAlignment="1">
      <alignment horizontal="left" vertical="center"/>
    </xf>
    <xf numFmtId="0" fontId="6" fillId="0" borderId="8" xfId="0" applyFont="1" applyBorder="1" applyAlignment="1">
      <alignment vertical="center" wrapText="1" shrinkToFit="1"/>
    </xf>
    <xf numFmtId="176" fontId="6" fillId="0" borderId="175" xfId="0" applyNumberFormat="1" applyFont="1" applyBorder="1" applyAlignment="1">
      <alignment horizontal="center" vertical="center" wrapText="1"/>
    </xf>
    <xf numFmtId="0" fontId="6" fillId="0" borderId="9" xfId="0" applyFont="1" applyBorder="1" applyAlignment="1">
      <alignment horizontal="left" vertical="center" shrinkToFit="1"/>
    </xf>
    <xf numFmtId="0" fontId="6" fillId="0" borderId="8" xfId="0" applyFont="1" applyBorder="1" applyAlignment="1">
      <alignment vertical="center" wrapText="1"/>
    </xf>
    <xf numFmtId="0" fontId="5" fillId="0" borderId="8" xfId="0" applyFont="1" applyBorder="1" applyAlignment="1">
      <alignment vertical="center" wrapText="1"/>
    </xf>
    <xf numFmtId="0" fontId="6" fillId="0" borderId="11" xfId="0" applyFont="1" applyBorder="1" applyAlignment="1">
      <alignment vertical="center" wrapText="1" shrinkToFit="1"/>
    </xf>
    <xf numFmtId="176" fontId="6" fillId="0" borderId="179" xfId="0" applyNumberFormat="1" applyFont="1" applyBorder="1" applyAlignment="1">
      <alignment horizontal="center" vertical="center" wrapText="1"/>
    </xf>
    <xf numFmtId="0" fontId="6" fillId="0" borderId="6" xfId="0" applyFont="1" applyBorder="1" applyAlignment="1">
      <alignment vertical="center" wrapText="1"/>
    </xf>
    <xf numFmtId="0" fontId="5" fillId="0" borderId="6" xfId="0" applyFont="1" applyBorder="1" applyAlignment="1">
      <alignment vertical="center" wrapText="1"/>
    </xf>
    <xf numFmtId="0" fontId="6" fillId="0" borderId="41" xfId="0" applyFont="1" applyBorder="1" applyAlignment="1">
      <alignment vertical="center" wrapText="1" shrinkToFit="1"/>
    </xf>
    <xf numFmtId="176" fontId="6" fillId="0" borderId="180" xfId="0" applyNumberFormat="1" applyFont="1" applyBorder="1" applyAlignment="1">
      <alignment horizontal="center" vertical="center" wrapText="1"/>
    </xf>
    <xf numFmtId="0" fontId="5" fillId="0" borderId="21" xfId="0" applyFont="1" applyBorder="1" applyAlignment="1">
      <alignment vertical="center" wrapText="1"/>
    </xf>
    <xf numFmtId="0" fontId="52" fillId="0" borderId="20" xfId="0" applyFont="1" applyFill="1" applyBorder="1" applyAlignment="1">
      <alignment vertical="center" wrapText="1"/>
    </xf>
    <xf numFmtId="0" fontId="52" fillId="0" borderId="183" xfId="0" applyFont="1" applyFill="1" applyBorder="1" applyAlignment="1">
      <alignment horizontal="center" vertical="center" wrapText="1"/>
    </xf>
    <xf numFmtId="0" fontId="52" fillId="0" borderId="75" xfId="0" applyFont="1" applyFill="1" applyBorder="1" applyAlignment="1">
      <alignment horizontal="left" vertical="center" shrinkToFit="1"/>
    </xf>
    <xf numFmtId="0" fontId="52" fillId="0" borderId="20" xfId="0" applyFont="1" applyFill="1" applyBorder="1" applyAlignment="1">
      <alignment horizontal="left" vertical="center" wrapText="1"/>
    </xf>
    <xf numFmtId="0" fontId="5" fillId="0" borderId="17" xfId="0" applyFont="1" applyBorder="1" applyAlignment="1">
      <alignment vertical="top" wrapText="1"/>
    </xf>
    <xf numFmtId="0" fontId="52" fillId="0" borderId="179" xfId="0" applyFont="1" applyFill="1" applyBorder="1" applyAlignment="1">
      <alignment horizontal="center" vertical="center" wrapText="1"/>
    </xf>
    <xf numFmtId="0" fontId="0" fillId="0" borderId="17" xfId="0" applyBorder="1" applyAlignment="1">
      <alignment vertical="top" wrapText="1"/>
    </xf>
    <xf numFmtId="0" fontId="6" fillId="6" borderId="20" xfId="0" applyFont="1" applyFill="1" applyBorder="1" applyAlignment="1">
      <alignment vertical="center" wrapText="1"/>
    </xf>
    <xf numFmtId="0" fontId="6" fillId="6" borderId="183" xfId="0" applyFont="1" applyFill="1" applyBorder="1" applyAlignment="1">
      <alignment horizontal="center" vertical="center" wrapText="1"/>
    </xf>
    <xf numFmtId="0" fontId="6" fillId="6" borderId="75" xfId="0" applyFont="1" applyFill="1" applyBorder="1" applyAlignment="1">
      <alignment horizontal="left" vertical="center" wrapText="1" shrinkToFit="1"/>
    </xf>
    <xf numFmtId="0" fontId="4" fillId="0" borderId="14" xfId="0" applyFont="1" applyFill="1" applyBorder="1" applyAlignment="1">
      <alignment vertical="center" wrapText="1"/>
    </xf>
    <xf numFmtId="0" fontId="4" fillId="0" borderId="1" xfId="0" applyFont="1" applyBorder="1" applyAlignment="1">
      <alignment vertical="top" wrapText="1"/>
    </xf>
    <xf numFmtId="0" fontId="52" fillId="0" borderId="1" xfId="0" applyFont="1" applyFill="1" applyBorder="1" applyAlignment="1">
      <alignment vertical="center" wrapText="1"/>
    </xf>
    <xf numFmtId="0" fontId="52" fillId="0" borderId="176" xfId="0" applyFont="1" applyFill="1" applyBorder="1" applyAlignment="1">
      <alignment horizontal="center" vertical="center" wrapText="1"/>
    </xf>
    <xf numFmtId="0" fontId="52" fillId="0" borderId="2" xfId="0" applyFont="1" applyFill="1" applyBorder="1" applyAlignment="1">
      <alignment horizontal="left" vertical="center" shrinkToFit="1"/>
    </xf>
    <xf numFmtId="0" fontId="52" fillId="0" borderId="1" xfId="0" applyFont="1" applyFill="1" applyBorder="1" applyAlignment="1">
      <alignment horizontal="left" vertical="center" wrapText="1"/>
    </xf>
    <xf numFmtId="0" fontId="6" fillId="0" borderId="3" xfId="0" applyFont="1" applyBorder="1" applyAlignment="1">
      <alignment vertical="center" wrapText="1" shrinkToFit="1"/>
    </xf>
    <xf numFmtId="0" fontId="6" fillId="0" borderId="181" xfId="0" applyFont="1" applyBorder="1" applyAlignment="1">
      <alignment horizontal="center" vertical="center" wrapText="1"/>
    </xf>
    <xf numFmtId="0" fontId="6" fillId="0" borderId="4" xfId="0" applyFont="1" applyBorder="1" applyAlignment="1">
      <alignment horizontal="left" vertical="center" shrinkToFit="1"/>
    </xf>
    <xf numFmtId="0" fontId="0" fillId="0" borderId="3" xfId="0" applyFont="1" applyBorder="1" applyAlignment="1">
      <alignment vertical="center" wrapText="1"/>
    </xf>
    <xf numFmtId="0" fontId="0" fillId="0" borderId="6" xfId="0" applyFont="1" applyBorder="1" applyAlignment="1">
      <alignment vertical="center" wrapText="1"/>
    </xf>
    <xf numFmtId="0" fontId="6" fillId="9" borderId="179" xfId="0" applyFont="1" applyFill="1" applyBorder="1" applyAlignment="1">
      <alignment horizontal="center" vertical="center" wrapText="1"/>
    </xf>
    <xf numFmtId="0" fontId="6" fillId="9" borderId="5" xfId="0" applyFont="1" applyFill="1" applyBorder="1" applyAlignment="1">
      <alignment horizontal="left" vertical="center" shrinkToFit="1"/>
    </xf>
    <xf numFmtId="0" fontId="0" fillId="9" borderId="6" xfId="0" applyFont="1" applyFill="1" applyBorder="1" applyAlignment="1">
      <alignment vertical="center" wrapText="1"/>
    </xf>
    <xf numFmtId="0" fontId="53" fillId="0" borderId="6" xfId="0" applyFont="1" applyFill="1" applyBorder="1" applyAlignment="1">
      <alignment vertical="center" wrapText="1"/>
    </xf>
    <xf numFmtId="0" fontId="6" fillId="0" borderId="184" xfId="0" applyFont="1" applyBorder="1" applyAlignment="1">
      <alignment horizontal="center" vertical="center" wrapText="1"/>
    </xf>
    <xf numFmtId="0" fontId="6" fillId="0" borderId="42" xfId="0" applyFont="1" applyBorder="1" applyAlignment="1">
      <alignment horizontal="left" vertical="center" shrinkToFit="1"/>
    </xf>
    <xf numFmtId="0" fontId="53" fillId="0" borderId="17" xfId="0" applyFont="1" applyFill="1" applyBorder="1" applyAlignment="1">
      <alignment vertical="center" wrapText="1"/>
    </xf>
    <xf numFmtId="0" fontId="6" fillId="0" borderId="20" xfId="0" applyFont="1" applyBorder="1" applyAlignment="1">
      <alignment vertical="center" wrapText="1" shrinkToFit="1"/>
    </xf>
    <xf numFmtId="0" fontId="6" fillId="0" borderId="19" xfId="0" applyFont="1" applyBorder="1" applyAlignment="1">
      <alignment vertical="center" wrapText="1" shrinkToFit="1"/>
    </xf>
    <xf numFmtId="0" fontId="6" fillId="0" borderId="10" xfId="0" applyFont="1" applyBorder="1" applyAlignment="1">
      <alignment vertical="center" wrapText="1" shrinkToFit="1"/>
    </xf>
    <xf numFmtId="176" fontId="6" fillId="0" borderId="10" xfId="0" applyNumberFormat="1" applyFont="1" applyBorder="1" applyAlignment="1">
      <alignment horizontal="center" vertical="center" wrapText="1"/>
    </xf>
    <xf numFmtId="0" fontId="6" fillId="0" borderId="16" xfId="0" applyFont="1" applyBorder="1" applyAlignment="1">
      <alignment horizontal="left" vertical="center" shrinkToFit="1"/>
    </xf>
    <xf numFmtId="0" fontId="6" fillId="0" borderId="3" xfId="0" applyFont="1" applyBorder="1" applyAlignment="1">
      <alignment vertical="center" wrapText="1"/>
    </xf>
    <xf numFmtId="0" fontId="5" fillId="0" borderId="17" xfId="0" applyFont="1" applyBorder="1" applyAlignment="1">
      <alignment vertical="top" wrapText="1" shrinkToFit="1"/>
    </xf>
    <xf numFmtId="176" fontId="6" fillId="0" borderId="11" xfId="0" applyNumberFormat="1" applyFont="1" applyBorder="1" applyAlignment="1">
      <alignment horizontal="center" vertical="center" wrapText="1"/>
    </xf>
    <xf numFmtId="0" fontId="6" fillId="0" borderId="18" xfId="0" applyFont="1" applyBorder="1" applyAlignment="1">
      <alignment horizontal="left" vertical="center" shrinkToFit="1"/>
    </xf>
    <xf numFmtId="0" fontId="6" fillId="0" borderId="19" xfId="0" applyFont="1" applyBorder="1" applyAlignment="1">
      <alignment vertical="center" wrapText="1"/>
    </xf>
    <xf numFmtId="176" fontId="6" fillId="9" borderId="11" xfId="0" applyNumberFormat="1" applyFont="1" applyFill="1" applyBorder="1" applyAlignment="1">
      <alignment horizontal="center" vertical="center" wrapText="1"/>
    </xf>
    <xf numFmtId="0" fontId="6" fillId="9" borderId="18" xfId="0" applyFont="1" applyFill="1" applyBorder="1" applyAlignment="1">
      <alignment horizontal="left" vertical="center" shrinkToFit="1"/>
    </xf>
    <xf numFmtId="0" fontId="6" fillId="9" borderId="6" xfId="0" applyFont="1" applyFill="1" applyBorder="1" applyAlignment="1">
      <alignment vertical="center" wrapText="1"/>
    </xf>
    <xf numFmtId="0" fontId="6" fillId="0" borderId="20" xfId="0" applyFont="1" applyBorder="1" applyAlignment="1">
      <alignment vertical="center" wrapText="1"/>
    </xf>
    <xf numFmtId="0" fontId="6" fillId="0" borderId="12" xfId="0" applyFont="1" applyBorder="1" applyAlignment="1">
      <alignment vertical="center" wrapText="1" shrinkToFit="1"/>
    </xf>
    <xf numFmtId="176" fontId="6" fillId="0" borderId="12" xfId="0" applyNumberFormat="1" applyFont="1" applyBorder="1" applyAlignment="1">
      <alignment horizontal="center" vertical="center" wrapText="1"/>
    </xf>
    <xf numFmtId="0" fontId="6" fillId="0" borderId="22" xfId="0" applyFont="1" applyBorder="1" applyAlignment="1">
      <alignment horizontal="left" vertical="center" shrinkToFit="1"/>
    </xf>
    <xf numFmtId="0" fontId="6" fillId="0" borderId="14" xfId="0" applyFont="1" applyBorder="1" applyAlignment="1">
      <alignment vertical="center" wrapText="1"/>
    </xf>
    <xf numFmtId="0" fontId="6" fillId="0" borderId="0" xfId="0" applyFont="1" applyBorder="1" applyAlignment="1">
      <alignment vertical="center" wrapText="1" shrinkToFit="1"/>
    </xf>
    <xf numFmtId="0" fontId="6" fillId="9" borderId="185" xfId="0" applyFont="1" applyFill="1" applyBorder="1" applyAlignment="1">
      <alignment horizontal="left" vertical="center" shrinkToFit="1"/>
    </xf>
    <xf numFmtId="0" fontId="6" fillId="9" borderId="17" xfId="0" applyFont="1" applyFill="1" applyBorder="1" applyAlignment="1">
      <alignment vertical="center" wrapText="1"/>
    </xf>
    <xf numFmtId="0" fontId="5" fillId="0" borderId="21" xfId="0" applyFont="1" applyBorder="1" applyAlignment="1">
      <alignment vertical="top" wrapText="1"/>
    </xf>
    <xf numFmtId="0" fontId="6" fillId="0" borderId="186" xfId="0" applyFont="1" applyBorder="1" applyAlignment="1">
      <alignment vertical="center" wrapText="1" shrinkToFit="1"/>
    </xf>
    <xf numFmtId="176" fontId="6" fillId="0" borderId="186" xfId="0" applyNumberFormat="1" applyFont="1" applyBorder="1" applyAlignment="1">
      <alignment horizontal="center" vertical="center" wrapText="1"/>
    </xf>
    <xf numFmtId="0" fontId="6" fillId="0" borderId="187" xfId="0" applyFont="1" applyBorder="1" applyAlignment="1">
      <alignment horizontal="left" vertical="center" shrinkToFit="1"/>
    </xf>
    <xf numFmtId="0" fontId="6" fillId="0" borderId="17" xfId="0" applyFont="1" applyBorder="1" applyAlignment="1">
      <alignment vertical="center" shrinkToFit="1"/>
    </xf>
    <xf numFmtId="0" fontId="6" fillId="0" borderId="21" xfId="0" applyFont="1" applyBorder="1" applyAlignment="1">
      <alignment vertical="center" shrinkToFit="1"/>
    </xf>
    <xf numFmtId="0" fontId="56" fillId="0" borderId="30" xfId="2" applyFont="1" applyBorder="1" applyAlignment="1">
      <alignment horizontal="left" vertical="top" wrapText="1"/>
    </xf>
    <xf numFmtId="0" fontId="56" fillId="0" borderId="39" xfId="2" applyFont="1" applyBorder="1" applyAlignment="1">
      <alignment horizontal="left" vertical="center" wrapText="1"/>
    </xf>
    <xf numFmtId="0" fontId="56" fillId="0" borderId="27" xfId="2" applyFont="1" applyBorder="1" applyAlignment="1">
      <alignment horizontal="left" vertical="center" wrapText="1"/>
    </xf>
    <xf numFmtId="0" fontId="56" fillId="0" borderId="34" xfId="2" applyFont="1" applyBorder="1" applyAlignment="1">
      <alignment horizontal="left" vertical="center" wrapText="1"/>
    </xf>
    <xf numFmtId="0" fontId="56" fillId="0" borderId="36" xfId="2" applyFont="1" applyBorder="1" applyAlignment="1">
      <alignment horizontal="left" vertical="center" wrapText="1"/>
    </xf>
    <xf numFmtId="0" fontId="56" fillId="0" borderId="42" xfId="2" applyFont="1" applyBorder="1" applyAlignment="1">
      <alignment horizontal="left" vertical="center" wrapText="1"/>
    </xf>
    <xf numFmtId="0" fontId="56" fillId="0" borderId="48" xfId="2" applyFont="1" applyBorder="1" applyAlignment="1">
      <alignment horizontal="left" vertical="center" wrapText="1"/>
    </xf>
    <xf numFmtId="0" fontId="56" fillId="3" borderId="47" xfId="2" applyFont="1" applyFill="1" applyBorder="1" applyAlignment="1">
      <alignment horizontal="left" vertical="center" wrapText="1"/>
    </xf>
    <xf numFmtId="0" fontId="56" fillId="3" borderId="49" xfId="2" applyFont="1" applyFill="1" applyBorder="1" applyAlignment="1">
      <alignment vertical="center" wrapText="1"/>
    </xf>
    <xf numFmtId="0" fontId="56" fillId="0" borderId="39" xfId="2" applyFont="1" applyBorder="1" applyAlignment="1">
      <alignment horizontal="justify" vertical="center" wrapText="1"/>
    </xf>
    <xf numFmtId="0" fontId="56" fillId="0" borderId="25" xfId="2" applyFont="1" applyBorder="1" applyAlignment="1">
      <alignment horizontal="justify" vertical="center" wrapText="1"/>
    </xf>
    <xf numFmtId="0" fontId="56" fillId="0" borderId="30" xfId="2" applyFont="1" applyBorder="1" applyAlignment="1">
      <alignment horizontal="justify" vertical="center" wrapText="1"/>
    </xf>
    <xf numFmtId="0" fontId="56" fillId="0" borderId="0" xfId="2" applyFont="1" applyBorder="1" applyAlignment="1">
      <alignment horizontal="justify" vertical="center" wrapText="1"/>
    </xf>
    <xf numFmtId="0" fontId="56" fillId="0" borderId="2" xfId="2" applyFont="1" applyBorder="1" applyAlignment="1">
      <alignment vertical="center" wrapText="1"/>
    </xf>
    <xf numFmtId="0" fontId="56" fillId="3" borderId="2" xfId="2" applyFont="1" applyFill="1" applyBorder="1" applyAlignment="1">
      <alignment vertical="center" wrapText="1"/>
    </xf>
    <xf numFmtId="0" fontId="56" fillId="3" borderId="39" xfId="2" applyFont="1" applyFill="1" applyBorder="1" applyAlignment="1">
      <alignment horizontal="left" vertical="center" wrapText="1"/>
    </xf>
    <xf numFmtId="0" fontId="56" fillId="0" borderId="2" xfId="2" applyFont="1" applyBorder="1" applyAlignment="1">
      <alignment horizontal="left" vertical="center" wrapText="1"/>
    </xf>
    <xf numFmtId="0" fontId="56" fillId="3" borderId="42" xfId="2" applyFont="1" applyFill="1" applyBorder="1" applyAlignment="1">
      <alignment horizontal="left" vertical="center" wrapText="1"/>
    </xf>
    <xf numFmtId="0" fontId="56" fillId="3" borderId="36" xfId="2" applyFont="1" applyFill="1" applyBorder="1" applyAlignment="1">
      <alignment horizontal="left" vertical="center" wrapText="1"/>
    </xf>
    <xf numFmtId="0" fontId="56" fillId="3" borderId="34" xfId="2" applyFont="1" applyFill="1" applyBorder="1" applyAlignment="1">
      <alignment horizontal="left" vertical="center" wrapText="1"/>
    </xf>
    <xf numFmtId="0" fontId="56" fillId="0" borderId="30" xfId="2" applyFont="1" applyBorder="1" applyAlignment="1">
      <alignment vertical="center" wrapText="1"/>
    </xf>
    <xf numFmtId="0" fontId="56" fillId="0" borderId="34" xfId="2" applyFont="1" applyBorder="1" applyAlignment="1">
      <alignment vertical="center" wrapText="1"/>
    </xf>
    <xf numFmtId="0" fontId="56" fillId="0" borderId="30" xfId="2" applyFont="1" applyBorder="1" applyAlignment="1">
      <alignment horizontal="left" vertical="center" wrapText="1"/>
    </xf>
    <xf numFmtId="0" fontId="56" fillId="3" borderId="23" xfId="2" applyFont="1" applyFill="1" applyBorder="1" applyAlignment="1">
      <alignment vertical="center" wrapText="1"/>
    </xf>
    <xf numFmtId="0" fontId="56" fillId="0" borderId="44" xfId="2" applyFont="1" applyBorder="1" applyAlignment="1">
      <alignment vertical="center" wrapText="1"/>
    </xf>
    <xf numFmtId="0" fontId="56" fillId="0" borderId="27" xfId="2" applyFont="1" applyBorder="1" applyAlignment="1">
      <alignment horizontal="justify" vertical="center" wrapText="1"/>
    </xf>
    <xf numFmtId="0" fontId="56" fillId="0" borderId="44" xfId="2" applyFont="1" applyBorder="1" applyAlignment="1">
      <alignment horizontal="left" vertical="center" wrapText="1"/>
    </xf>
    <xf numFmtId="0" fontId="56" fillId="0" borderId="45" xfId="2" applyFont="1" applyBorder="1" applyAlignment="1">
      <alignment horizontal="justify" vertical="center" wrapText="1"/>
    </xf>
    <xf numFmtId="0" fontId="56" fillId="0" borderId="46" xfId="2" applyFont="1" applyBorder="1" applyAlignment="1">
      <alignment horizontal="left" vertical="center" wrapText="1"/>
    </xf>
    <xf numFmtId="0" fontId="56" fillId="0" borderId="45" xfId="2" applyFont="1" applyBorder="1" applyAlignment="1">
      <alignment horizontal="left" vertical="center" wrapText="1"/>
    </xf>
    <xf numFmtId="0" fontId="56" fillId="3" borderId="30" xfId="2" applyFont="1" applyFill="1" applyBorder="1" applyAlignment="1">
      <alignment vertical="center" wrapText="1"/>
    </xf>
    <xf numFmtId="0" fontId="56" fillId="3" borderId="27" xfId="2" applyFont="1" applyFill="1" applyBorder="1" applyAlignment="1">
      <alignment vertical="center" wrapText="1"/>
    </xf>
    <xf numFmtId="0" fontId="56" fillId="3" borderId="27" xfId="2" applyFont="1" applyFill="1" applyBorder="1">
      <alignment vertical="center"/>
    </xf>
    <xf numFmtId="0" fontId="56" fillId="3" borderId="0" xfId="2" applyFont="1" applyFill="1" applyAlignment="1">
      <alignment vertical="center" wrapText="1"/>
    </xf>
    <xf numFmtId="0" fontId="56" fillId="3" borderId="36" xfId="2" applyFont="1" applyFill="1" applyBorder="1" applyAlignment="1">
      <alignment vertical="center" wrapText="1"/>
    </xf>
    <xf numFmtId="0" fontId="56" fillId="3" borderId="25" xfId="2" applyFont="1" applyFill="1" applyBorder="1" applyAlignment="1">
      <alignment horizontal="justify" vertical="center" wrapText="1"/>
    </xf>
    <xf numFmtId="0" fontId="58" fillId="3" borderId="25" xfId="2" applyFont="1" applyFill="1" applyBorder="1" applyAlignment="1">
      <alignment horizontal="justify" vertical="center" wrapText="1"/>
    </xf>
    <xf numFmtId="0" fontId="58" fillId="3" borderId="2" xfId="2" applyFont="1" applyFill="1" applyBorder="1" applyAlignment="1">
      <alignment horizontal="justify" vertical="center" wrapText="1"/>
    </xf>
    <xf numFmtId="0" fontId="56" fillId="0" borderId="42" xfId="2" applyFont="1" applyBorder="1" applyAlignment="1">
      <alignment horizontal="left" vertical="top" wrapText="1"/>
    </xf>
    <xf numFmtId="0" fontId="56" fillId="0" borderId="0" xfId="2" applyFont="1">
      <alignment vertical="center"/>
    </xf>
    <xf numFmtId="0" fontId="56" fillId="3" borderId="30" xfId="2" applyFont="1" applyFill="1" applyBorder="1" applyAlignment="1">
      <alignment horizontal="left" vertical="center" wrapText="1"/>
    </xf>
    <xf numFmtId="0" fontId="56" fillId="3" borderId="30" xfId="2" applyFont="1" applyFill="1" applyBorder="1" applyAlignment="1">
      <alignment horizontal="justify" vertical="center" wrapText="1"/>
    </xf>
    <xf numFmtId="0" fontId="56" fillId="3" borderId="34" xfId="2" applyFont="1" applyFill="1" applyBorder="1" applyAlignment="1">
      <alignment vertical="center" wrapText="1"/>
    </xf>
    <xf numFmtId="0" fontId="56" fillId="0" borderId="23" xfId="2" applyFont="1" applyBorder="1" applyAlignment="1">
      <alignment horizontal="left" vertical="center" wrapText="1"/>
    </xf>
    <xf numFmtId="0" fontId="59" fillId="0" borderId="27" xfId="2" applyFont="1" applyBorder="1" applyAlignment="1">
      <alignment vertical="center" wrapText="1"/>
    </xf>
    <xf numFmtId="0" fontId="56" fillId="0" borderId="9" xfId="2" applyFont="1" applyBorder="1" applyAlignment="1">
      <alignment vertical="center" wrapText="1"/>
    </xf>
    <xf numFmtId="0" fontId="56" fillId="3" borderId="27" xfId="2" applyFont="1" applyFill="1" applyBorder="1" applyAlignment="1">
      <alignment horizontal="left" vertical="center" wrapText="1"/>
    </xf>
    <xf numFmtId="0" fontId="56" fillId="3" borderId="32" xfId="2" applyFont="1" applyFill="1" applyBorder="1" applyAlignment="1">
      <alignment vertical="center" wrapText="1"/>
    </xf>
    <xf numFmtId="0" fontId="59" fillId="0" borderId="39" xfId="2" applyFont="1" applyBorder="1" applyAlignment="1">
      <alignment vertical="center" wrapText="1"/>
    </xf>
    <xf numFmtId="0" fontId="59" fillId="3" borderId="23" xfId="2" applyFont="1" applyFill="1" applyBorder="1" applyAlignment="1">
      <alignment vertical="center" wrapText="1"/>
    </xf>
    <xf numFmtId="0" fontId="56" fillId="3" borderId="32" xfId="2" applyFont="1" applyFill="1" applyBorder="1" applyAlignment="1">
      <alignment horizontal="left" vertical="center" wrapText="1"/>
    </xf>
    <xf numFmtId="0" fontId="56" fillId="0" borderId="2" xfId="2" applyFont="1" applyFill="1" applyBorder="1" applyAlignment="1">
      <alignment horizontal="left" vertical="top" wrapText="1"/>
    </xf>
    <xf numFmtId="0" fontId="56" fillId="0" borderId="0" xfId="2" applyFont="1" applyBorder="1" applyAlignment="1">
      <alignment vertical="center" wrapText="1"/>
    </xf>
    <xf numFmtId="0" fontId="56" fillId="0" borderId="0" xfId="2" applyFont="1" applyAlignment="1">
      <alignment vertical="center" wrapText="1"/>
    </xf>
    <xf numFmtId="0" fontId="56" fillId="10" borderId="25" xfId="2" applyFont="1" applyFill="1" applyBorder="1" applyAlignment="1">
      <alignment vertical="center" wrapText="1"/>
    </xf>
    <xf numFmtId="49" fontId="8" fillId="6" borderId="28" xfId="1" applyNumberFormat="1" applyFont="1" applyFill="1" applyBorder="1" applyAlignment="1">
      <alignment horizontal="left" vertical="center" shrinkToFit="1"/>
    </xf>
    <xf numFmtId="0" fontId="15" fillId="0" borderId="0" xfId="0" applyFont="1" applyAlignment="1">
      <alignment vertical="center" wrapText="1"/>
    </xf>
    <xf numFmtId="0" fontId="15" fillId="0" borderId="43" xfId="0" applyFont="1" applyBorder="1" applyAlignment="1">
      <alignment vertical="center" wrapText="1"/>
    </xf>
    <xf numFmtId="49" fontId="8" fillId="0" borderId="31" xfId="0" applyNumberFormat="1" applyFont="1" applyFill="1" applyBorder="1">
      <alignment vertical="center"/>
    </xf>
    <xf numFmtId="0" fontId="8" fillId="0" borderId="29" xfId="0" applyFont="1" applyFill="1" applyBorder="1" applyAlignment="1">
      <alignment horizontal="center" vertical="center"/>
    </xf>
    <xf numFmtId="0" fontId="61" fillId="0" borderId="0" xfId="0" applyFont="1">
      <alignment vertical="center"/>
    </xf>
    <xf numFmtId="49" fontId="8" fillId="0" borderId="28" xfId="0" applyNumberFormat="1" applyFont="1" applyFill="1" applyBorder="1">
      <alignment vertical="center"/>
    </xf>
    <xf numFmtId="0" fontId="8" fillId="0" borderId="26" xfId="0" applyFont="1" applyFill="1" applyBorder="1" applyAlignment="1">
      <alignment horizontal="center" vertical="center"/>
    </xf>
    <xf numFmtId="49" fontId="8" fillId="0" borderId="35" xfId="0" applyNumberFormat="1" applyFont="1" applyFill="1" applyBorder="1">
      <alignment vertical="center"/>
    </xf>
    <xf numFmtId="0" fontId="8" fillId="0" borderId="24" xfId="0" applyFont="1" applyFill="1" applyBorder="1" applyAlignment="1">
      <alignment horizontal="center" vertical="center"/>
    </xf>
    <xf numFmtId="0" fontId="8" fillId="0" borderId="1" xfId="0" applyFont="1" applyFill="1" applyBorder="1">
      <alignment vertical="center"/>
    </xf>
    <xf numFmtId="0" fontId="8" fillId="0" borderId="7" xfId="0" applyFont="1" applyFill="1" applyBorder="1">
      <alignment vertical="center"/>
    </xf>
    <xf numFmtId="0" fontId="61" fillId="0" borderId="43" xfId="0" applyFont="1" applyBorder="1">
      <alignment vertical="center"/>
    </xf>
    <xf numFmtId="0" fontId="14" fillId="0" borderId="8" xfId="2" applyFont="1" applyBorder="1" applyAlignment="1">
      <alignment horizontal="center" vertical="center"/>
    </xf>
    <xf numFmtId="0" fontId="56" fillId="0" borderId="2" xfId="2" applyFont="1" applyFill="1" applyBorder="1" applyAlignment="1">
      <alignment horizontal="left" vertical="center" wrapText="1"/>
    </xf>
    <xf numFmtId="0" fontId="56" fillId="0" borderId="27" xfId="2" applyFont="1" applyFill="1" applyBorder="1" applyAlignment="1">
      <alignment horizontal="left" vertical="center" wrapText="1"/>
    </xf>
    <xf numFmtId="0" fontId="56" fillId="0" borderId="42" xfId="2" applyFont="1" applyFill="1" applyBorder="1" applyAlignment="1">
      <alignment horizontal="left" vertical="center" wrapText="1"/>
    </xf>
    <xf numFmtId="0" fontId="56" fillId="0" borderId="34" xfId="2" applyFont="1" applyFill="1" applyBorder="1" applyAlignment="1">
      <alignment horizontal="left" vertical="center" wrapText="1"/>
    </xf>
    <xf numFmtId="0" fontId="8" fillId="0" borderId="42" xfId="0" applyFont="1" applyFill="1" applyBorder="1" applyAlignment="1">
      <alignment vertical="center" wrapText="1"/>
    </xf>
    <xf numFmtId="0" fontId="14" fillId="0" borderId="8" xfId="2" applyFont="1" applyBorder="1" applyAlignment="1">
      <alignment horizontal="center" vertical="top" wrapText="1"/>
    </xf>
    <xf numFmtId="0" fontId="8" fillId="0" borderId="34" xfId="0" applyFont="1" applyFill="1" applyBorder="1" applyAlignment="1">
      <alignment vertical="center" wrapText="1"/>
    </xf>
    <xf numFmtId="0" fontId="8" fillId="0" borderId="2" xfId="0" applyFont="1" applyFill="1" applyBorder="1" applyAlignment="1">
      <alignment horizontal="justify" vertical="center" wrapText="1"/>
    </xf>
    <xf numFmtId="0" fontId="8" fillId="0" borderId="30" xfId="0" applyFont="1" applyFill="1" applyBorder="1" applyAlignment="1">
      <alignment vertical="center" wrapText="1"/>
    </xf>
    <xf numFmtId="0" fontId="8" fillId="0" borderId="27" xfId="0" applyFont="1" applyFill="1" applyBorder="1" applyAlignment="1">
      <alignment vertical="center" wrapText="1"/>
    </xf>
    <xf numFmtId="0" fontId="8" fillId="0" borderId="2" xfId="0" applyFont="1" applyFill="1" applyBorder="1" applyAlignment="1">
      <alignment vertical="center" wrapText="1"/>
    </xf>
    <xf numFmtId="0" fontId="8" fillId="0" borderId="8" xfId="1" applyFont="1" applyFill="1" applyBorder="1" applyAlignment="1">
      <alignment vertical="top" wrapText="1"/>
    </xf>
    <xf numFmtId="0" fontId="14" fillId="0" borderId="8" xfId="2" applyFont="1" applyFill="1" applyBorder="1" applyAlignment="1">
      <alignment vertical="center" wrapText="1"/>
    </xf>
    <xf numFmtId="0" fontId="56" fillId="0" borderId="30" xfId="2" applyFont="1" applyFill="1" applyBorder="1" applyAlignment="1">
      <alignment vertical="center" wrapText="1"/>
    </xf>
    <xf numFmtId="49" fontId="14" fillId="0" borderId="0" xfId="2" applyNumberFormat="1" applyFont="1" applyFill="1" applyBorder="1" applyAlignment="1">
      <alignment horizontal="left" vertical="center" shrinkToFit="1"/>
    </xf>
    <xf numFmtId="0" fontId="56" fillId="0" borderId="0" xfId="2" applyFont="1" applyFill="1" applyBorder="1" applyAlignment="1">
      <alignment horizontal="left" vertical="center" wrapText="1"/>
    </xf>
    <xf numFmtId="0" fontId="15" fillId="0" borderId="25" xfId="2" applyFont="1" applyFill="1" applyBorder="1" applyAlignment="1">
      <alignment vertical="center" wrapText="1"/>
    </xf>
    <xf numFmtId="0" fontId="59" fillId="0" borderId="25" xfId="2" applyFont="1" applyFill="1" applyBorder="1" applyAlignment="1">
      <alignment vertical="center" wrapText="1"/>
    </xf>
    <xf numFmtId="0" fontId="14" fillId="0" borderId="1" xfId="2" applyFont="1" applyFill="1" applyBorder="1" applyAlignment="1">
      <alignment vertical="center"/>
    </xf>
    <xf numFmtId="0" fontId="14" fillId="0" borderId="23" xfId="2" applyFont="1" applyFill="1" applyBorder="1" applyAlignment="1">
      <alignment horizontal="left" vertical="top" wrapText="1"/>
    </xf>
    <xf numFmtId="0" fontId="2" fillId="0" borderId="62" xfId="4" applyBorder="1" applyAlignment="1">
      <alignment horizontal="center" vertical="center"/>
    </xf>
    <xf numFmtId="0" fontId="2" fillId="0" borderId="63" xfId="4" applyBorder="1" applyAlignment="1">
      <alignment horizontal="center" vertical="center"/>
    </xf>
    <xf numFmtId="0" fontId="2" fillId="0" borderId="64" xfId="4" applyBorder="1" applyAlignment="1">
      <alignment horizontal="center" vertical="center"/>
    </xf>
    <xf numFmtId="0" fontId="21" fillId="0" borderId="0" xfId="4" applyFont="1" applyAlignment="1">
      <alignment horizontal="center" vertical="center"/>
    </xf>
    <xf numFmtId="0" fontId="2" fillId="0" borderId="50" xfId="4" applyBorder="1" applyAlignment="1">
      <alignment horizontal="center" vertical="center"/>
    </xf>
    <xf numFmtId="0" fontId="0" fillId="0" borderId="51" xfId="4" applyFont="1" applyBorder="1" applyAlignment="1">
      <alignment horizontal="distributed" vertical="center" wrapText="1" justifyLastLine="1"/>
    </xf>
    <xf numFmtId="0" fontId="2" fillId="0" borderId="52" xfId="4" applyBorder="1" applyAlignment="1">
      <alignment horizontal="distributed" vertical="center" justifyLastLine="1"/>
    </xf>
    <xf numFmtId="0" fontId="2" fillId="0" borderId="53" xfId="4" applyBorder="1" applyAlignment="1">
      <alignment horizontal="distributed" vertical="center" justifyLastLine="1"/>
    </xf>
    <xf numFmtId="0" fontId="22" fillId="0" borderId="0" xfId="4" applyFont="1" applyBorder="1" applyAlignment="1">
      <alignment horizontal="right" vertical="center"/>
    </xf>
    <xf numFmtId="0" fontId="2" fillId="0" borderId="56" xfId="4" applyBorder="1" applyAlignment="1">
      <alignment horizontal="center" vertical="center"/>
    </xf>
    <xf numFmtId="0" fontId="2" fillId="0" borderId="57" xfId="4" applyBorder="1" applyAlignment="1">
      <alignment horizontal="center" vertical="center"/>
    </xf>
    <xf numFmtId="0" fontId="2" fillId="0" borderId="50" xfId="4" applyBorder="1" applyAlignment="1">
      <alignment horizontal="distributed" vertical="center"/>
    </xf>
    <xf numFmtId="0" fontId="2" fillId="0" borderId="58" xfId="4" applyBorder="1" applyAlignment="1">
      <alignment horizontal="left" vertical="center" wrapText="1"/>
    </xf>
    <xf numFmtId="0" fontId="2" fillId="0" borderId="59" xfId="4" applyBorder="1" applyAlignment="1">
      <alignment horizontal="left" vertical="center"/>
    </xf>
    <xf numFmtId="0" fontId="2" fillId="0" borderId="60" xfId="4" applyBorder="1" applyAlignment="1">
      <alignment horizontal="left" vertical="center"/>
    </xf>
    <xf numFmtId="0" fontId="2" fillId="0" borderId="51" xfId="4" applyBorder="1" applyAlignment="1">
      <alignment horizontal="center" vertical="center"/>
    </xf>
    <xf numFmtId="0" fontId="2" fillId="0" borderId="53" xfId="4" applyBorder="1" applyAlignment="1">
      <alignment horizontal="center" vertical="center"/>
    </xf>
    <xf numFmtId="0" fontId="2" fillId="0" borderId="52" xfId="4" applyBorder="1" applyAlignment="1">
      <alignment horizontal="center" vertical="center"/>
    </xf>
    <xf numFmtId="0" fontId="2" fillId="0" borderId="51" xfId="4" applyFont="1" applyBorder="1" applyAlignment="1">
      <alignment horizontal="center" vertical="center"/>
    </xf>
    <xf numFmtId="0" fontId="2" fillId="0" borderId="53" xfId="4" applyFont="1" applyBorder="1" applyAlignment="1">
      <alignment horizontal="center" vertical="center"/>
    </xf>
    <xf numFmtId="0" fontId="2" fillId="0" borderId="62" xfId="4" applyFont="1" applyBorder="1" applyAlignment="1">
      <alignment horizontal="center" vertical="center" wrapText="1"/>
    </xf>
    <xf numFmtId="0" fontId="2" fillId="0" borderId="42" xfId="4" applyBorder="1" applyAlignment="1">
      <alignment horizontal="center" vertical="center"/>
    </xf>
    <xf numFmtId="0" fontId="2" fillId="0" borderId="17" xfId="4" applyBorder="1" applyAlignment="1">
      <alignment horizontal="center" vertical="center"/>
    </xf>
    <xf numFmtId="0" fontId="2" fillId="0" borderId="43" xfId="4" applyBorder="1" applyAlignment="1">
      <alignment horizontal="center" vertical="center"/>
    </xf>
    <xf numFmtId="0" fontId="14" fillId="3" borderId="8" xfId="2" applyFont="1" applyFill="1" applyBorder="1" applyAlignment="1">
      <alignment vertical="top" wrapText="1"/>
    </xf>
    <xf numFmtId="0" fontId="14" fillId="3" borderId="21" xfId="2" applyFont="1" applyFill="1" applyBorder="1" applyAlignment="1">
      <alignment vertical="top" wrapText="1"/>
    </xf>
    <xf numFmtId="0" fontId="16" fillId="0" borderId="7" xfId="2" applyFont="1" applyFill="1" applyBorder="1" applyAlignment="1">
      <alignment horizontal="left" vertical="center" wrapText="1"/>
    </xf>
    <xf numFmtId="0" fontId="16" fillId="0" borderId="23" xfId="2" applyFont="1" applyFill="1" applyBorder="1" applyAlignment="1">
      <alignment horizontal="left" vertical="center" wrapText="1"/>
    </xf>
    <xf numFmtId="0" fontId="16" fillId="0" borderId="2" xfId="2" applyFont="1" applyFill="1" applyBorder="1" applyAlignment="1">
      <alignment horizontal="left" vertical="center" wrapText="1"/>
    </xf>
    <xf numFmtId="0" fontId="14" fillId="0" borderId="8" xfId="2" applyFont="1" applyBorder="1" applyAlignment="1">
      <alignment horizontal="left" vertical="top" wrapText="1"/>
    </xf>
    <xf numFmtId="0" fontId="14" fillId="0" borderId="17" xfId="2" applyFont="1" applyBorder="1" applyAlignment="1">
      <alignment horizontal="left" vertical="top" wrapText="1"/>
    </xf>
    <xf numFmtId="0" fontId="14" fillId="3" borderId="8" xfId="2" applyFont="1" applyFill="1" applyBorder="1" applyAlignment="1">
      <alignment horizontal="left" vertical="top" wrapText="1"/>
    </xf>
    <xf numFmtId="0" fontId="14" fillId="3" borderId="17" xfId="2" applyFont="1" applyFill="1" applyBorder="1" applyAlignment="1">
      <alignment horizontal="left" vertical="top" wrapText="1"/>
    </xf>
    <xf numFmtId="0" fontId="14" fillId="3" borderId="21" xfId="2" applyFont="1" applyFill="1" applyBorder="1" applyAlignment="1">
      <alignment horizontal="left" vertical="top" wrapText="1"/>
    </xf>
    <xf numFmtId="0" fontId="14" fillId="0" borderId="21" xfId="2" applyFont="1" applyBorder="1" applyAlignment="1">
      <alignment horizontal="left" vertical="top" wrapText="1"/>
    </xf>
    <xf numFmtId="0" fontId="14" fillId="0" borderId="8" xfId="2" applyFont="1" applyFill="1" applyBorder="1" applyAlignment="1">
      <alignment horizontal="left" vertical="top" wrapText="1"/>
    </xf>
    <xf numFmtId="0" fontId="14" fillId="0" borderId="17" xfId="2" applyFont="1" applyFill="1" applyBorder="1" applyAlignment="1">
      <alignment horizontal="left" vertical="top" wrapText="1"/>
    </xf>
    <xf numFmtId="0" fontId="14" fillId="0" borderId="21" xfId="2" applyFont="1" applyFill="1" applyBorder="1" applyAlignment="1">
      <alignment horizontal="left" vertical="top" wrapText="1"/>
    </xf>
    <xf numFmtId="0" fontId="14" fillId="0" borderId="33" xfId="2" applyFont="1" applyBorder="1" applyAlignment="1">
      <alignment horizontal="left" vertical="top" wrapText="1"/>
    </xf>
    <xf numFmtId="0" fontId="8" fillId="0" borderId="8" xfId="2" applyFont="1" applyBorder="1" applyAlignment="1">
      <alignment horizontal="center" vertical="top" wrapText="1"/>
    </xf>
    <xf numFmtId="0" fontId="8" fillId="0" borderId="17" xfId="2" applyFont="1" applyBorder="1" applyAlignment="1">
      <alignment horizontal="center" vertical="top" wrapText="1"/>
    </xf>
    <xf numFmtId="0" fontId="8" fillId="0" borderId="21" xfId="2" applyFont="1" applyBorder="1" applyAlignment="1">
      <alignment horizontal="center" vertical="top" wrapText="1"/>
    </xf>
    <xf numFmtId="0" fontId="16" fillId="0" borderId="15" xfId="2" applyFont="1" applyFill="1" applyBorder="1" applyAlignment="1">
      <alignment horizontal="left" vertical="center" wrapText="1"/>
    </xf>
    <xf numFmtId="0" fontId="16" fillId="0" borderId="44"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4" fillId="0" borderId="33"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29" xfId="2" applyFont="1" applyBorder="1" applyAlignment="1">
      <alignment horizontal="left" vertical="top" wrapText="1"/>
    </xf>
    <xf numFmtId="0" fontId="14" fillId="0" borderId="24" xfId="2" applyFont="1" applyBorder="1" applyAlignment="1">
      <alignment horizontal="left" vertical="top" wrapText="1"/>
    </xf>
    <xf numFmtId="0" fontId="8" fillId="0" borderId="8" xfId="2" applyFont="1" applyBorder="1" applyAlignment="1">
      <alignment horizontal="left" vertical="top" wrapText="1"/>
    </xf>
    <xf numFmtId="0" fontId="8" fillId="0" borderId="17" xfId="2" applyFont="1" applyBorder="1" applyAlignment="1">
      <alignment horizontal="left" vertical="top" wrapText="1"/>
    </xf>
    <xf numFmtId="0" fontId="8" fillId="0" borderId="21" xfId="2" applyFont="1" applyBorder="1" applyAlignment="1">
      <alignment horizontal="left" vertical="top" wrapText="1"/>
    </xf>
    <xf numFmtId="0" fontId="14" fillId="0" borderId="8" xfId="2" applyFont="1" applyBorder="1" applyAlignment="1">
      <alignment vertical="top" wrapText="1"/>
    </xf>
    <xf numFmtId="0" fontId="14" fillId="0" borderId="17" xfId="2" applyFont="1" applyBorder="1" applyAlignment="1">
      <alignment vertical="top" wrapText="1"/>
    </xf>
    <xf numFmtId="0" fontId="14" fillId="0" borderId="21" xfId="2" applyFont="1" applyBorder="1" applyAlignment="1">
      <alignment vertical="top" wrapText="1"/>
    </xf>
    <xf numFmtId="0" fontId="14" fillId="0" borderId="8" xfId="2" applyFont="1" applyBorder="1" applyAlignment="1">
      <alignment horizontal="center" vertical="top" wrapText="1"/>
    </xf>
    <xf numFmtId="0" fontId="14" fillId="0" borderId="17" xfId="2" applyFont="1" applyBorder="1" applyAlignment="1">
      <alignment horizontal="center" vertical="top" wrapText="1"/>
    </xf>
    <xf numFmtId="0" fontId="14" fillId="0" borderId="21" xfId="2" applyFont="1" applyBorder="1" applyAlignment="1">
      <alignment horizontal="center" vertical="top" wrapText="1"/>
    </xf>
    <xf numFmtId="0" fontId="14" fillId="0" borderId="8"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21" xfId="2" applyFont="1" applyBorder="1" applyAlignment="1">
      <alignment horizontal="center" vertical="center" wrapText="1"/>
    </xf>
    <xf numFmtId="0" fontId="8" fillId="0" borderId="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8" xfId="0" applyFont="1" applyFill="1" applyBorder="1" applyAlignment="1">
      <alignment vertical="top" wrapText="1"/>
    </xf>
    <xf numFmtId="0" fontId="8" fillId="0" borderId="17" xfId="0" applyFont="1" applyFill="1" applyBorder="1" applyAlignment="1">
      <alignment vertical="top" wrapText="1"/>
    </xf>
    <xf numFmtId="0" fontId="8" fillId="0" borderId="21" xfId="0" applyFont="1" applyFill="1" applyBorder="1" applyAlignment="1">
      <alignment vertical="top" wrapText="1"/>
    </xf>
    <xf numFmtId="0" fontId="20" fillId="0" borderId="0" xfId="2" applyFont="1" applyBorder="1" applyAlignment="1">
      <alignment horizontal="center" vertical="center" wrapText="1"/>
    </xf>
    <xf numFmtId="0" fontId="14" fillId="0" borderId="25" xfId="3" applyFont="1" applyBorder="1" applyAlignment="1">
      <alignment horizontal="left" vertical="center"/>
    </xf>
    <xf numFmtId="0" fontId="11" fillId="0" borderId="8"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55" fillId="0" borderId="9" xfId="2" applyFont="1" applyFill="1" applyBorder="1" applyAlignment="1">
      <alignment horizontal="center" vertical="center" wrapText="1"/>
    </xf>
    <xf numFmtId="0" fontId="55" fillId="0" borderId="32" xfId="2" applyFont="1" applyFill="1" applyBorder="1" applyAlignment="1">
      <alignment horizontal="center" vertical="center" wrapText="1"/>
    </xf>
    <xf numFmtId="0" fontId="11" fillId="0" borderId="8"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1" fillId="0" borderId="7" xfId="2" applyFont="1" applyFill="1" applyBorder="1" applyAlignment="1">
      <alignment horizontal="center" vertical="center" wrapText="1"/>
    </xf>
    <xf numFmtId="0" fontId="11" fillId="0" borderId="23" xfId="2" applyFont="1" applyFill="1" applyBorder="1" applyAlignment="1">
      <alignment horizontal="center" vertical="center" wrapText="1"/>
    </xf>
    <xf numFmtId="0" fontId="16" fillId="0" borderId="41" xfId="2" applyFont="1" applyFill="1" applyBorder="1" applyAlignment="1">
      <alignment horizontal="left" vertical="center" wrapText="1"/>
    </xf>
    <xf numFmtId="0" fontId="16" fillId="0" borderId="25" xfId="2" applyFont="1" applyFill="1" applyBorder="1" applyAlignment="1">
      <alignment horizontal="left" vertical="center" wrapText="1"/>
    </xf>
    <xf numFmtId="0" fontId="16" fillId="0" borderId="32" xfId="2" applyFont="1" applyFill="1" applyBorder="1" applyAlignment="1">
      <alignment horizontal="left" vertical="center" wrapText="1"/>
    </xf>
    <xf numFmtId="0" fontId="14" fillId="3" borderId="8"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21" xfId="2" applyFont="1" applyFill="1" applyBorder="1" applyAlignment="1">
      <alignment horizontal="center" vertical="center" wrapText="1"/>
    </xf>
    <xf numFmtId="0" fontId="50" fillId="0" borderId="25" xfId="0" applyFont="1" applyBorder="1" applyAlignment="1">
      <alignment horizontal="center" vertical="center"/>
    </xf>
    <xf numFmtId="0" fontId="6" fillId="0" borderId="74" xfId="5" applyFont="1" applyBorder="1" applyAlignment="1">
      <alignment horizontal="center" vertical="center"/>
    </xf>
    <xf numFmtId="0" fontId="6" fillId="0" borderId="5" xfId="5" applyFont="1" applyBorder="1" applyAlignment="1">
      <alignment horizontal="center" vertical="center"/>
    </xf>
    <xf numFmtId="177" fontId="6" fillId="0" borderId="6" xfId="5" applyNumberFormat="1" applyFont="1" applyBorder="1" applyAlignment="1">
      <alignment horizontal="right" vertical="center"/>
    </xf>
    <xf numFmtId="177" fontId="6" fillId="0" borderId="10" xfId="5" applyNumberFormat="1" applyFont="1" applyBorder="1" applyAlignment="1">
      <alignment horizontal="right" vertical="center"/>
    </xf>
    <xf numFmtId="177" fontId="6" fillId="0" borderId="77" xfId="5" applyNumberFormat="1" applyFont="1" applyBorder="1" applyAlignment="1">
      <alignment horizontal="right" vertical="center"/>
    </xf>
    <xf numFmtId="177" fontId="6" fillId="0" borderId="4" xfId="5" applyNumberFormat="1" applyFont="1" applyBorder="1" applyAlignment="1">
      <alignment horizontal="right" vertical="center"/>
    </xf>
    <xf numFmtId="177" fontId="6" fillId="0" borderId="11" xfId="5" applyNumberFormat="1" applyFont="1" applyBorder="1" applyAlignment="1">
      <alignment horizontal="right" vertical="center"/>
    </xf>
    <xf numFmtId="177" fontId="6" fillId="0" borderId="74" xfId="5" applyNumberFormat="1" applyFont="1" applyBorder="1" applyAlignment="1">
      <alignment horizontal="right" vertical="center"/>
    </xf>
    <xf numFmtId="177" fontId="6" fillId="0" borderId="5" xfId="5" applyNumberFormat="1" applyFont="1" applyBorder="1" applyAlignment="1">
      <alignment horizontal="right" vertical="center"/>
    </xf>
    <xf numFmtId="0" fontId="5" fillId="0" borderId="0" xfId="5" applyFont="1" applyAlignment="1">
      <alignment horizontal="right" vertical="center"/>
    </xf>
    <xf numFmtId="0" fontId="5" fillId="0" borderId="0" xfId="5" applyFont="1" applyAlignment="1">
      <alignment horizontal="center" vertical="center"/>
    </xf>
    <xf numFmtId="0" fontId="24" fillId="0" borderId="0" xfId="5" applyFont="1" applyAlignment="1">
      <alignment horizontal="center" vertical="center"/>
    </xf>
    <xf numFmtId="0" fontId="6" fillId="0" borderId="15" xfId="5" applyFont="1" applyBorder="1" applyAlignment="1">
      <alignment horizontal="center" vertical="center"/>
    </xf>
    <xf numFmtId="0" fontId="6" fillId="0" borderId="44" xfId="5" applyFont="1" applyBorder="1" applyAlignment="1">
      <alignment horizontal="center" vertical="center"/>
    </xf>
    <xf numFmtId="0" fontId="6" fillId="0" borderId="41" xfId="5" applyFont="1" applyBorder="1" applyAlignment="1">
      <alignment horizontal="center" vertical="center"/>
    </xf>
    <xf numFmtId="0" fontId="6" fillId="0" borderId="25" xfId="5" applyFont="1" applyBorder="1" applyAlignment="1">
      <alignment horizontal="center" vertical="center"/>
    </xf>
    <xf numFmtId="0" fontId="6" fillId="0" borderId="3" xfId="5" applyFont="1" applyBorder="1" applyAlignment="1">
      <alignment horizontal="center" vertical="center"/>
    </xf>
    <xf numFmtId="0" fontId="6" fillId="0" borderId="9" xfId="5" applyFont="1" applyBorder="1" applyAlignment="1">
      <alignment horizontal="center" vertical="center"/>
    </xf>
    <xf numFmtId="0" fontId="6" fillId="0" borderId="32" xfId="5" applyFont="1" applyBorder="1" applyAlignment="1">
      <alignment horizontal="center" vertical="center"/>
    </xf>
    <xf numFmtId="181" fontId="6" fillId="0" borderId="10" xfId="5" applyNumberFormat="1" applyFont="1" applyBorder="1" applyAlignment="1">
      <alignment horizontal="right" vertical="center"/>
    </xf>
    <xf numFmtId="181" fontId="6" fillId="0" borderId="77" xfId="5" applyNumberFormat="1" applyFont="1" applyBorder="1" applyAlignment="1">
      <alignment horizontal="right" vertical="center"/>
    </xf>
    <xf numFmtId="181" fontId="6" fillId="0" borderId="4" xfId="5" applyNumberFormat="1" applyFont="1" applyBorder="1" applyAlignment="1">
      <alignment horizontal="right" vertical="center"/>
    </xf>
    <xf numFmtId="181" fontId="6" fillId="0" borderId="11" xfId="5" applyNumberFormat="1" applyFont="1" applyBorder="1" applyAlignment="1">
      <alignment horizontal="right" vertical="center"/>
    </xf>
    <xf numFmtId="181" fontId="6" fillId="0" borderId="74" xfId="5" applyNumberFormat="1" applyFont="1" applyBorder="1" applyAlignment="1">
      <alignment horizontal="right" vertical="center"/>
    </xf>
    <xf numFmtId="181" fontId="6" fillId="0" borderId="5" xfId="5" applyNumberFormat="1" applyFont="1" applyBorder="1" applyAlignment="1">
      <alignment horizontal="right" vertical="center"/>
    </xf>
    <xf numFmtId="0" fontId="6" fillId="0" borderId="12" xfId="5" applyFont="1" applyBorder="1" applyAlignment="1">
      <alignment horizontal="center" vertical="center"/>
    </xf>
    <xf numFmtId="0" fontId="6" fillId="0" borderId="78" xfId="5" applyFont="1" applyBorder="1" applyAlignment="1">
      <alignment horizontal="center" vertical="center"/>
    </xf>
    <xf numFmtId="0" fontId="6" fillId="0" borderId="13" xfId="5" applyFont="1" applyBorder="1" applyAlignment="1">
      <alignment horizontal="center" vertical="center"/>
    </xf>
    <xf numFmtId="0" fontId="6" fillId="0" borderId="14" xfId="5" applyFont="1" applyBorder="1" applyAlignment="1">
      <alignment horizontal="center" vertical="center"/>
    </xf>
    <xf numFmtId="177" fontId="6" fillId="0" borderId="19" xfId="5" applyNumberFormat="1" applyFont="1" applyBorder="1" applyAlignment="1">
      <alignment horizontal="right" vertical="center"/>
    </xf>
    <xf numFmtId="180" fontId="6" fillId="0" borderId="68" xfId="5" applyNumberFormat="1" applyFont="1" applyBorder="1" applyAlignment="1">
      <alignment horizontal="center" vertical="center"/>
    </xf>
    <xf numFmtId="180" fontId="6" fillId="0" borderId="67" xfId="5" applyNumberFormat="1" applyFont="1" applyBorder="1" applyAlignment="1">
      <alignment horizontal="center" vertical="center"/>
    </xf>
    <xf numFmtId="180" fontId="6" fillId="0" borderId="66" xfId="5" applyNumberFormat="1" applyFont="1" applyBorder="1" applyAlignment="1">
      <alignment horizontal="center" vertical="center"/>
    </xf>
    <xf numFmtId="178" fontId="6" fillId="0" borderId="51" xfId="5" applyNumberFormat="1" applyFont="1" applyBorder="1" applyAlignment="1">
      <alignment horizontal="right" vertical="center"/>
    </xf>
    <xf numFmtId="178" fontId="6" fillId="0" borderId="52" xfId="5" applyNumberFormat="1" applyFont="1" applyBorder="1" applyAlignment="1">
      <alignment horizontal="right" vertical="center"/>
    </xf>
    <xf numFmtId="178" fontId="6" fillId="0" borderId="53" xfId="5" applyNumberFormat="1" applyFont="1" applyBorder="1" applyAlignment="1">
      <alignment horizontal="right" vertical="center"/>
    </xf>
    <xf numFmtId="179" fontId="6" fillId="0" borderId="69" xfId="5" applyNumberFormat="1" applyFont="1" applyBorder="1" applyAlignment="1">
      <alignment horizontal="right" vertical="center"/>
    </xf>
    <xf numFmtId="179" fontId="6" fillId="0" borderId="56" xfId="5" applyNumberFormat="1" applyFont="1" applyBorder="1" applyAlignment="1">
      <alignment horizontal="right" vertical="center"/>
    </xf>
    <xf numFmtId="179" fontId="6" fillId="0" borderId="57" xfId="5" applyNumberFormat="1" applyFont="1" applyBorder="1" applyAlignment="1">
      <alignment horizontal="right" vertical="center"/>
    </xf>
    <xf numFmtId="179" fontId="6" fillId="0" borderId="65" xfId="5" applyNumberFormat="1" applyFont="1" applyBorder="1" applyAlignment="1">
      <alignment horizontal="right" vertical="center"/>
    </xf>
    <xf numFmtId="179" fontId="6" fillId="0" borderId="59" xfId="5" applyNumberFormat="1" applyFont="1" applyBorder="1" applyAlignment="1">
      <alignment horizontal="right" vertical="center"/>
    </xf>
    <xf numFmtId="179" fontId="6" fillId="0" borderId="60" xfId="5" applyNumberFormat="1" applyFont="1" applyBorder="1" applyAlignment="1">
      <alignment horizontal="right" vertical="center"/>
    </xf>
    <xf numFmtId="0" fontId="6" fillId="0" borderId="58" xfId="5" applyFont="1" applyBorder="1" applyAlignment="1">
      <alignment horizontal="center" vertical="center"/>
    </xf>
    <xf numFmtId="0" fontId="6" fillId="0" borderId="59" xfId="5" applyFont="1" applyBorder="1" applyAlignment="1">
      <alignment horizontal="center" vertical="center"/>
    </xf>
    <xf numFmtId="0" fontId="6" fillId="0" borderId="73" xfId="5" applyFont="1" applyBorder="1" applyAlignment="1">
      <alignment horizontal="center" vertical="center"/>
    </xf>
    <xf numFmtId="0" fontId="6" fillId="0" borderId="72" xfId="5" applyFont="1" applyBorder="1" applyAlignment="1">
      <alignment horizontal="center" vertical="center"/>
    </xf>
    <xf numFmtId="0" fontId="6" fillId="0" borderId="71" xfId="5" applyFont="1" applyBorder="1" applyAlignment="1">
      <alignment horizontal="center" vertical="center"/>
    </xf>
    <xf numFmtId="180" fontId="6" fillId="0" borderId="70" xfId="5" applyNumberFormat="1" applyFont="1" applyBorder="1" applyAlignment="1">
      <alignment horizontal="right" vertical="center"/>
    </xf>
    <xf numFmtId="0" fontId="6" fillId="0" borderId="76" xfId="5" applyFont="1" applyBorder="1" applyAlignment="1">
      <alignment horizontal="center" vertical="center"/>
    </xf>
    <xf numFmtId="0" fontId="6" fillId="0" borderId="75" xfId="5" applyFont="1" applyBorder="1" applyAlignment="1">
      <alignment horizontal="center" vertical="center"/>
    </xf>
    <xf numFmtId="177" fontId="6" fillId="0" borderId="20" xfId="5" applyNumberFormat="1" applyFont="1" applyBorder="1" applyAlignment="1">
      <alignment horizontal="right" vertical="center"/>
    </xf>
    <xf numFmtId="0" fontId="6" fillId="0" borderId="51" xfId="5" applyFont="1" applyBorder="1" applyAlignment="1">
      <alignment horizontal="right" vertical="center"/>
    </xf>
    <xf numFmtId="0" fontId="6" fillId="0" borderId="52" xfId="5" applyFont="1" applyBorder="1" applyAlignment="1">
      <alignment horizontal="right" vertical="center"/>
    </xf>
    <xf numFmtId="0" fontId="6" fillId="0" borderId="53" xfId="5" applyFont="1" applyBorder="1" applyAlignment="1">
      <alignment horizontal="right" vertical="center"/>
    </xf>
    <xf numFmtId="0" fontId="32" fillId="0" borderId="1" xfId="0" applyFont="1" applyBorder="1" applyAlignment="1">
      <alignment horizontal="center" vertical="center" wrapText="1"/>
    </xf>
    <xf numFmtId="0" fontId="32" fillId="0" borderId="1" xfId="0" applyFont="1" applyBorder="1" applyAlignment="1">
      <alignment horizontal="right" vertical="center" wrapText="1"/>
    </xf>
    <xf numFmtId="0" fontId="31" fillId="0" borderId="25" xfId="0" applyFont="1" applyBorder="1" applyAlignment="1">
      <alignment horizontal="right" vertical="center"/>
    </xf>
    <xf numFmtId="0" fontId="6" fillId="0" borderId="0" xfId="5" applyFont="1" applyAlignment="1">
      <alignment horizontal="left" vertical="center" wrapText="1"/>
    </xf>
    <xf numFmtId="0" fontId="6" fillId="0" borderId="0" xfId="5" applyFont="1" applyAlignment="1">
      <alignment horizontal="center"/>
    </xf>
    <xf numFmtId="0" fontId="5" fillId="0" borderId="25" xfId="5" applyFont="1" applyBorder="1" applyAlignment="1">
      <alignment vertical="center"/>
    </xf>
    <xf numFmtId="0" fontId="5" fillId="0" borderId="7" xfId="5" applyFont="1" applyBorder="1" applyAlignment="1">
      <alignment horizontal="center" vertical="center"/>
    </xf>
    <xf numFmtId="0" fontId="5" fillId="0" borderId="23" xfId="5" applyFont="1" applyBorder="1" applyAlignment="1">
      <alignment horizontal="center" vertical="center"/>
    </xf>
    <xf numFmtId="0" fontId="5" fillId="0" borderId="2" xfId="5" applyFont="1" applyBorder="1" applyAlignment="1">
      <alignment horizontal="center" vertical="center"/>
    </xf>
    <xf numFmtId="0" fontId="5" fillId="0" borderId="79" xfId="5" applyFont="1" applyBorder="1" applyAlignment="1">
      <alignment horizontal="center" vertical="center"/>
    </xf>
    <xf numFmtId="0" fontId="23" fillId="0" borderId="0" xfId="5" applyFont="1" applyAlignment="1">
      <alignment vertical="center"/>
    </xf>
    <xf numFmtId="0" fontId="12" fillId="0" borderId="0" xfId="5" applyFont="1" applyAlignment="1">
      <alignment vertical="center"/>
    </xf>
    <xf numFmtId="0" fontId="25" fillId="0" borderId="7" xfId="6" applyFont="1" applyBorder="1" applyAlignment="1">
      <alignment horizontal="center" vertical="center"/>
    </xf>
    <xf numFmtId="0" fontId="25" fillId="0" borderId="23" xfId="6" applyFont="1" applyBorder="1" applyAlignment="1">
      <alignment horizontal="center" vertical="center"/>
    </xf>
    <xf numFmtId="0" fontId="25" fillId="0" borderId="2" xfId="6" applyFont="1" applyBorder="1" applyAlignment="1">
      <alignment horizontal="center" vertical="center"/>
    </xf>
    <xf numFmtId="0" fontId="27" fillId="0" borderId="7" xfId="6" applyFont="1" applyBorder="1" applyAlignment="1">
      <alignment horizontal="center" vertical="center" wrapText="1"/>
    </xf>
    <xf numFmtId="0" fontId="27" fillId="0" borderId="23" xfId="6" applyFont="1" applyBorder="1" applyAlignment="1">
      <alignment horizontal="center" vertical="center" wrapText="1"/>
    </xf>
    <xf numFmtId="0" fontId="25" fillId="0" borderId="23" xfId="6" applyBorder="1" applyAlignment="1">
      <alignment horizontal="center" vertical="center" wrapText="1"/>
    </xf>
    <xf numFmtId="0" fontId="25" fillId="0" borderId="0" xfId="6" applyAlignment="1">
      <alignment wrapText="1"/>
    </xf>
    <xf numFmtId="0" fontId="25" fillId="0" borderId="0" xfId="6" applyAlignment="1">
      <alignment vertical="center"/>
    </xf>
    <xf numFmtId="0" fontId="27" fillId="0" borderId="7" xfId="6" applyFont="1" applyBorder="1" applyAlignment="1">
      <alignment horizontal="left" vertical="center" wrapText="1"/>
    </xf>
    <xf numFmtId="0" fontId="27" fillId="0" borderId="23" xfId="6" applyFont="1" applyBorder="1" applyAlignment="1">
      <alignment horizontal="left" vertical="center" wrapText="1"/>
    </xf>
    <xf numFmtId="0" fontId="25" fillId="0" borderId="23" xfId="6" applyBorder="1" applyAlignment="1">
      <alignment vertical="center" wrapText="1"/>
    </xf>
    <xf numFmtId="0" fontId="27" fillId="0" borderId="82" xfId="6" applyFont="1" applyBorder="1" applyAlignment="1">
      <alignment horizontal="left" vertical="center" wrapText="1"/>
    </xf>
    <xf numFmtId="0" fontId="27" fillId="0" borderId="81" xfId="6" applyFont="1" applyBorder="1" applyAlignment="1">
      <alignment horizontal="left" vertical="center" wrapText="1"/>
    </xf>
    <xf numFmtId="0" fontId="25" fillId="0" borderId="81" xfId="6" applyBorder="1" applyAlignment="1">
      <alignment horizontal="left" vertical="center" wrapText="1"/>
    </xf>
    <xf numFmtId="0" fontId="25" fillId="0" borderId="80" xfId="6" applyBorder="1" applyAlignment="1">
      <alignment horizontal="left" vertical="center" wrapText="1"/>
    </xf>
    <xf numFmtId="0" fontId="25" fillId="0" borderId="1" xfId="6" applyFont="1" applyBorder="1" applyAlignment="1">
      <alignment horizontal="center" vertical="center"/>
    </xf>
    <xf numFmtId="0" fontId="25" fillId="0" borderId="23" xfId="6" applyBorder="1" applyAlignment="1">
      <alignment horizontal="center" vertical="center"/>
    </xf>
    <xf numFmtId="0" fontId="25" fillId="0" borderId="0" xfId="6" applyFont="1" applyAlignment="1">
      <alignment horizontal="justify"/>
    </xf>
    <xf numFmtId="0" fontId="25" fillId="0" borderId="7" xfId="6" applyFont="1" applyBorder="1" applyAlignment="1">
      <alignment horizontal="center" vertical="center" wrapText="1"/>
    </xf>
    <xf numFmtId="0" fontId="25" fillId="0" borderId="23" xfId="6" applyFont="1" applyBorder="1" applyAlignment="1">
      <alignment horizontal="center" vertical="center" wrapText="1"/>
    </xf>
    <xf numFmtId="0" fontId="25" fillId="0" borderId="2" xfId="6" applyFont="1" applyBorder="1" applyAlignment="1">
      <alignment horizontal="center" vertical="center" wrapText="1"/>
    </xf>
    <xf numFmtId="0" fontId="25" fillId="0" borderId="2" xfId="6" applyBorder="1" applyAlignment="1">
      <alignment horizontal="center" vertical="center" wrapText="1"/>
    </xf>
    <xf numFmtId="0" fontId="27" fillId="0" borderId="0" xfId="6" applyFont="1" applyBorder="1" applyAlignment="1">
      <alignment horizontal="right" vertical="center"/>
    </xf>
    <xf numFmtId="0" fontId="25" fillId="0" borderId="0" xfId="6" applyBorder="1" applyAlignment="1">
      <alignment vertical="center"/>
    </xf>
    <xf numFmtId="0" fontId="29" fillId="0" borderId="25" xfId="6" applyFont="1" applyBorder="1" applyAlignment="1">
      <alignment horizontal="justify" vertical="center"/>
    </xf>
    <xf numFmtId="0" fontId="28" fillId="0" borderId="25" xfId="6" applyFont="1" applyBorder="1" applyAlignment="1">
      <alignment horizontal="justify" vertical="center"/>
    </xf>
    <xf numFmtId="0" fontId="28" fillId="0" borderId="25" xfId="6" applyFont="1" applyBorder="1" applyAlignment="1">
      <alignment vertical="center"/>
    </xf>
    <xf numFmtId="0" fontId="25" fillId="0" borderId="91" xfId="6" applyFont="1" applyBorder="1" applyAlignment="1">
      <alignment horizontal="center" vertical="center" wrapText="1"/>
    </xf>
    <xf numFmtId="0" fontId="25" fillId="0" borderId="90" xfId="6" applyBorder="1" applyAlignment="1">
      <alignment vertical="center" wrapText="1"/>
    </xf>
    <xf numFmtId="0" fontId="25" fillId="0" borderId="89" xfId="6" applyBorder="1" applyAlignment="1">
      <alignment vertical="center" wrapText="1"/>
    </xf>
    <xf numFmtId="0" fontId="25" fillId="0" borderId="88" xfId="6" applyBorder="1" applyAlignment="1">
      <alignment vertical="center" wrapText="1"/>
    </xf>
    <xf numFmtId="0" fontId="25" fillId="0" borderId="87" xfId="6" applyBorder="1" applyAlignment="1">
      <alignment vertical="center" wrapText="1"/>
    </xf>
    <xf numFmtId="0" fontId="25" fillId="0" borderId="86" xfId="6" applyBorder="1" applyAlignment="1">
      <alignment vertical="center" wrapText="1"/>
    </xf>
    <xf numFmtId="0" fontId="25" fillId="0" borderId="85" xfId="6" applyBorder="1" applyAlignment="1">
      <alignment vertical="center" wrapText="1"/>
    </xf>
    <xf numFmtId="0" fontId="25" fillId="0" borderId="84" xfId="6" applyBorder="1" applyAlignment="1">
      <alignment vertical="center" wrapText="1"/>
    </xf>
    <xf numFmtId="0" fontId="25" fillId="0" borderId="83" xfId="6" applyBorder="1" applyAlignment="1">
      <alignment vertical="center" wrapText="1"/>
    </xf>
    <xf numFmtId="0" fontId="34" fillId="5" borderId="17" xfId="7" applyFont="1" applyFill="1" applyBorder="1" applyAlignment="1" applyProtection="1">
      <alignment horizontal="center" vertical="center" wrapText="1"/>
      <protection locked="0"/>
    </xf>
    <xf numFmtId="0" fontId="34" fillId="4" borderId="17" xfId="7" applyFont="1" applyFill="1" applyBorder="1" applyAlignment="1" applyProtection="1">
      <alignment horizontal="center" vertical="center" wrapText="1"/>
      <protection locked="0"/>
    </xf>
    <xf numFmtId="0" fontId="34" fillId="4" borderId="21" xfId="7" applyFont="1" applyFill="1" applyBorder="1" applyAlignment="1" applyProtection="1">
      <alignment horizontal="center" vertical="center" wrapText="1"/>
      <protection locked="0"/>
    </xf>
    <xf numFmtId="0" fontId="34" fillId="5" borderId="43" xfId="7" applyFont="1" applyFill="1" applyBorder="1" applyAlignment="1" applyProtection="1">
      <alignment horizontal="center" vertical="center" shrinkToFit="1"/>
      <protection locked="0"/>
    </xf>
    <xf numFmtId="0" fontId="34" fillId="4" borderId="0" xfId="7" applyFont="1" applyFill="1" applyBorder="1" applyAlignment="1" applyProtection="1">
      <alignment horizontal="center" vertical="center" shrinkToFit="1"/>
      <protection locked="0"/>
    </xf>
    <xf numFmtId="0" fontId="34" fillId="4" borderId="42" xfId="7" applyFont="1" applyFill="1" applyBorder="1" applyAlignment="1" applyProtection="1">
      <alignment horizontal="center" vertical="center" shrinkToFit="1"/>
      <protection locked="0"/>
    </xf>
    <xf numFmtId="0" fontId="34" fillId="5" borderId="41" xfId="7" applyFont="1" applyFill="1" applyBorder="1" applyAlignment="1" applyProtection="1">
      <alignment horizontal="center" vertical="center" shrinkToFit="1"/>
      <protection locked="0"/>
    </xf>
    <xf numFmtId="0" fontId="34" fillId="4" borderId="25" xfId="7" applyFont="1" applyFill="1" applyBorder="1" applyAlignment="1" applyProtection="1">
      <alignment horizontal="center" vertical="center" shrinkToFit="1"/>
      <protection locked="0"/>
    </xf>
    <xf numFmtId="0" fontId="34" fillId="4" borderId="32" xfId="7" applyFont="1" applyFill="1" applyBorder="1" applyAlignment="1" applyProtection="1">
      <alignment horizontal="center" vertical="center" shrinkToFit="1"/>
      <protection locked="0"/>
    </xf>
    <xf numFmtId="0" fontId="34" fillId="3" borderId="15" xfId="7" applyFont="1" applyFill="1" applyBorder="1" applyAlignment="1" applyProtection="1">
      <alignment horizontal="left" vertical="center" wrapText="1"/>
      <protection locked="0"/>
    </xf>
    <xf numFmtId="0" fontId="34" fillId="3" borderId="44" xfId="7" applyFont="1" applyFill="1" applyBorder="1" applyAlignment="1" applyProtection="1">
      <alignment horizontal="left" vertical="center" wrapText="1"/>
      <protection locked="0"/>
    </xf>
    <xf numFmtId="0" fontId="34" fillId="3" borderId="9" xfId="7" applyFont="1" applyFill="1" applyBorder="1" applyAlignment="1" applyProtection="1">
      <alignment horizontal="left" vertical="center" wrapText="1"/>
      <protection locked="0"/>
    </xf>
    <xf numFmtId="0" fontId="34" fillId="3" borderId="43" xfId="7" applyFont="1" applyFill="1" applyBorder="1" applyAlignment="1" applyProtection="1">
      <alignment horizontal="left" vertical="center" wrapText="1"/>
      <protection locked="0"/>
    </xf>
    <xf numFmtId="0" fontId="34" fillId="3" borderId="0" xfId="7" applyFont="1" applyFill="1" applyBorder="1" applyAlignment="1" applyProtection="1">
      <alignment horizontal="left" vertical="center" wrapText="1"/>
      <protection locked="0"/>
    </xf>
    <xf numFmtId="0" fontId="34" fillId="3" borderId="42" xfId="7" applyFont="1" applyFill="1" applyBorder="1" applyAlignment="1" applyProtection="1">
      <alignment horizontal="left" vertical="center" wrapText="1"/>
      <protection locked="0"/>
    </xf>
    <xf numFmtId="0" fontId="34" fillId="3" borderId="41" xfId="7" applyFont="1" applyFill="1" applyBorder="1" applyAlignment="1" applyProtection="1">
      <alignment horizontal="left" vertical="center" wrapText="1"/>
      <protection locked="0"/>
    </xf>
    <xf numFmtId="0" fontId="34" fillId="3" borderId="25" xfId="7" applyFont="1" applyFill="1" applyBorder="1" applyAlignment="1" applyProtection="1">
      <alignment horizontal="left" vertical="center" wrapText="1"/>
      <protection locked="0"/>
    </xf>
    <xf numFmtId="0" fontId="34" fillId="3" borderId="32" xfId="7" applyFont="1" applyFill="1" applyBorder="1" applyAlignment="1" applyProtection="1">
      <alignment horizontal="left" vertical="center" wrapText="1"/>
      <protection locked="0"/>
    </xf>
    <xf numFmtId="0" fontId="34" fillId="5" borderId="54" xfId="7" applyFont="1" applyFill="1" applyBorder="1" applyAlignment="1" applyProtection="1">
      <alignment horizontal="center" vertical="center" shrinkToFit="1"/>
      <protection locked="0"/>
    </xf>
    <xf numFmtId="0" fontId="34" fillId="5" borderId="146" xfId="7" applyFont="1" applyFill="1" applyBorder="1" applyAlignment="1" applyProtection="1">
      <alignment horizontal="center" vertical="center" shrinkToFit="1"/>
      <protection locked="0"/>
    </xf>
    <xf numFmtId="0" fontId="34" fillId="0" borderId="139" xfId="7" applyFont="1" applyBorder="1" applyAlignment="1">
      <alignment horizontal="center" vertical="center" wrapText="1"/>
    </xf>
    <xf numFmtId="0" fontId="34" fillId="0" borderId="137" xfId="7" applyFont="1" applyBorder="1" applyAlignment="1">
      <alignment horizontal="center" vertical="center" wrapText="1"/>
    </xf>
    <xf numFmtId="0" fontId="34" fillId="3" borderId="136" xfId="7" applyFont="1" applyFill="1" applyBorder="1" applyAlignment="1" applyProtection="1">
      <alignment horizontal="left" vertical="center" wrapText="1"/>
      <protection locked="0"/>
    </xf>
    <xf numFmtId="0" fontId="34" fillId="3" borderId="135" xfId="7" applyFont="1" applyFill="1" applyBorder="1" applyAlignment="1" applyProtection="1">
      <alignment horizontal="left" vertical="center" wrapText="1"/>
      <protection locked="0"/>
    </xf>
    <xf numFmtId="0" fontId="34" fillId="3" borderId="54" xfId="7" applyFont="1" applyFill="1" applyBorder="1" applyAlignment="1" applyProtection="1">
      <alignment horizontal="left" vertical="center" wrapText="1"/>
      <protection locked="0"/>
    </xf>
    <xf numFmtId="0" fontId="34" fillId="3" borderId="122" xfId="7" applyFont="1" applyFill="1" applyBorder="1" applyAlignment="1" applyProtection="1">
      <alignment horizontal="left" vertical="center" wrapText="1"/>
      <protection locked="0"/>
    </xf>
    <xf numFmtId="0" fontId="34" fillId="3" borderId="146" xfId="7" applyFont="1" applyFill="1" applyBorder="1" applyAlignment="1" applyProtection="1">
      <alignment horizontal="left" vertical="center" wrapText="1"/>
      <protection locked="0"/>
    </xf>
    <xf numFmtId="0" fontId="34" fillId="3" borderId="145" xfId="7" applyFont="1" applyFill="1" applyBorder="1" applyAlignment="1" applyProtection="1">
      <alignment horizontal="left" vertical="center" wrapText="1"/>
      <protection locked="0"/>
    </xf>
    <xf numFmtId="0" fontId="34" fillId="0" borderId="131" xfId="7" applyFont="1" applyBorder="1" applyAlignment="1">
      <alignment horizontal="center" vertical="center" wrapText="1"/>
    </xf>
    <xf numFmtId="0" fontId="34" fillId="0" borderId="129" xfId="7" applyFont="1" applyBorder="1" applyAlignment="1">
      <alignment horizontal="center" vertical="center" wrapText="1"/>
    </xf>
    <xf numFmtId="1" fontId="34" fillId="0" borderId="130" xfId="7" applyNumberFormat="1" applyFont="1" applyBorder="1" applyAlignment="1">
      <alignment horizontal="center" vertical="center" wrapText="1"/>
    </xf>
    <xf numFmtId="1" fontId="34" fillId="0" borderId="129" xfId="7" applyNumberFormat="1" applyFont="1" applyBorder="1" applyAlignment="1">
      <alignment horizontal="center" vertical="center" wrapText="1"/>
    </xf>
    <xf numFmtId="0" fontId="34" fillId="0" borderId="125" xfId="7" applyFont="1" applyBorder="1" applyAlignment="1">
      <alignment horizontal="center" vertical="center" wrapText="1"/>
    </xf>
    <xf numFmtId="0" fontId="34" fillId="0" borderId="123" xfId="7" applyFont="1" applyBorder="1" applyAlignment="1">
      <alignment horizontal="center" vertical="center" wrapText="1"/>
    </xf>
    <xf numFmtId="1" fontId="34" fillId="0" borderId="124" xfId="7" applyNumberFormat="1" applyFont="1" applyBorder="1" applyAlignment="1">
      <alignment horizontal="center" vertical="center" wrapText="1"/>
    </xf>
    <xf numFmtId="1" fontId="34" fillId="0" borderId="123" xfId="7" applyNumberFormat="1" applyFont="1" applyBorder="1" applyAlignment="1">
      <alignment horizontal="center" vertical="center" wrapText="1"/>
    </xf>
    <xf numFmtId="1" fontId="34" fillId="0" borderId="138" xfId="7" applyNumberFormat="1" applyFont="1" applyBorder="1" applyAlignment="1">
      <alignment horizontal="center" vertical="center" wrapText="1"/>
    </xf>
    <xf numFmtId="1" fontId="34" fillId="0" borderId="137" xfId="7" applyNumberFormat="1" applyFont="1" applyBorder="1" applyAlignment="1">
      <alignment horizontal="center" vertical="center" wrapText="1"/>
    </xf>
    <xf numFmtId="0" fontId="34" fillId="0" borderId="170" xfId="7" applyFont="1" applyBorder="1" applyAlignment="1">
      <alignment horizontal="center" vertical="center"/>
    </xf>
    <xf numFmtId="0" fontId="34" fillId="0" borderId="165" xfId="7" applyFont="1" applyBorder="1" applyAlignment="1">
      <alignment horizontal="center" vertical="center"/>
    </xf>
    <xf numFmtId="0" fontId="34" fillId="0" borderId="163" xfId="7" applyFont="1" applyBorder="1" applyAlignment="1">
      <alignment horizontal="center" vertical="center"/>
    </xf>
    <xf numFmtId="0" fontId="34" fillId="0" borderId="155" xfId="7" applyFont="1" applyBorder="1" applyAlignment="1">
      <alignment horizontal="center" vertical="center" wrapText="1"/>
    </xf>
    <xf numFmtId="0" fontId="34" fillId="0" borderId="17" xfId="7" applyFont="1" applyBorder="1" applyAlignment="1">
      <alignment horizontal="center" vertical="center" wrapText="1"/>
    </xf>
    <xf numFmtId="0" fontId="34" fillId="0" borderId="127" xfId="7" applyFont="1" applyBorder="1" applyAlignment="1">
      <alignment horizontal="center" vertical="center" wrapText="1"/>
    </xf>
    <xf numFmtId="0" fontId="42" fillId="3" borderId="0" xfId="7" applyFont="1" applyFill="1" applyAlignment="1" applyProtection="1">
      <alignment horizontal="center" vertical="center"/>
      <protection locked="0"/>
    </xf>
    <xf numFmtId="0" fontId="42" fillId="0" borderId="0" xfId="7" applyFont="1" applyFill="1" applyAlignment="1">
      <alignment horizontal="center" vertical="center"/>
    </xf>
    <xf numFmtId="0" fontId="34" fillId="0" borderId="69" xfId="7" applyFont="1" applyBorder="1" applyAlignment="1">
      <alignment horizontal="center" vertical="center" wrapText="1"/>
    </xf>
    <xf numFmtId="0" fontId="34" fillId="0" borderId="56" xfId="7" applyFont="1" applyBorder="1" applyAlignment="1">
      <alignment horizontal="center" vertical="center" wrapText="1"/>
    </xf>
    <xf numFmtId="0" fontId="34" fillId="0" borderId="158" xfId="7" applyFont="1" applyBorder="1" applyAlignment="1">
      <alignment horizontal="center" vertical="center" wrapText="1"/>
    </xf>
    <xf numFmtId="0" fontId="34" fillId="0" borderId="43"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42" xfId="7" applyFont="1" applyBorder="1" applyAlignment="1">
      <alignment horizontal="center" vertical="center" wrapText="1"/>
    </xf>
    <xf numFmtId="0" fontId="34" fillId="0" borderId="65" xfId="7" applyFont="1" applyBorder="1" applyAlignment="1">
      <alignment horizontal="center" vertical="center" wrapText="1"/>
    </xf>
    <xf numFmtId="0" fontId="34" fillId="0" borderId="59" xfId="7" applyFont="1" applyBorder="1" applyAlignment="1">
      <alignment horizontal="center" vertical="center" wrapText="1"/>
    </xf>
    <xf numFmtId="0" fontId="34" fillId="0" borderId="126" xfId="7" applyFont="1" applyBorder="1" applyAlignment="1">
      <alignment horizontal="center" vertical="center" wrapText="1"/>
    </xf>
    <xf numFmtId="0" fontId="34" fillId="0" borderId="57" xfId="7" applyFont="1" applyBorder="1" applyAlignment="1">
      <alignment horizontal="center" vertical="center" wrapText="1"/>
    </xf>
    <xf numFmtId="0" fontId="34" fillId="0" borderId="122" xfId="7" applyFont="1" applyBorder="1" applyAlignment="1">
      <alignment horizontal="center" vertical="center" wrapText="1"/>
    </xf>
    <xf numFmtId="0" fontId="34" fillId="0" borderId="60" xfId="7" applyFont="1" applyBorder="1" applyAlignment="1">
      <alignment horizontal="center" vertical="center" wrapText="1"/>
    </xf>
    <xf numFmtId="183" fontId="40" fillId="0" borderId="0" xfId="7" applyNumberFormat="1" applyFont="1" applyBorder="1" applyAlignment="1" applyProtection="1">
      <alignment horizontal="center" vertical="center"/>
    </xf>
    <xf numFmtId="0" fontId="40" fillId="3" borderId="7" xfId="7" applyFont="1" applyFill="1" applyBorder="1" applyAlignment="1" applyProtection="1">
      <alignment horizontal="center" vertical="center"/>
      <protection locked="0"/>
    </xf>
    <xf numFmtId="0" fontId="40" fillId="3" borderId="2" xfId="7" applyFont="1" applyFill="1" applyBorder="1" applyAlignment="1" applyProtection="1">
      <alignment horizontal="center" vertical="center"/>
      <protection locked="0"/>
    </xf>
    <xf numFmtId="0" fontId="34" fillId="0" borderId="166" xfId="7" applyFont="1" applyFill="1" applyBorder="1" applyAlignment="1">
      <alignment horizontal="center" vertical="center"/>
    </xf>
    <xf numFmtId="0" fontId="34" fillId="0" borderId="23" xfId="7" applyFont="1" applyFill="1" applyBorder="1" applyAlignment="1">
      <alignment horizontal="center" vertical="center"/>
    </xf>
    <xf numFmtId="0" fontId="34" fillId="0" borderId="167" xfId="7" applyFont="1" applyFill="1" applyBorder="1" applyAlignment="1">
      <alignment horizontal="center" vertical="center"/>
    </xf>
    <xf numFmtId="0" fontId="40" fillId="3" borderId="1" xfId="7" applyFont="1" applyFill="1" applyBorder="1" applyAlignment="1" applyProtection="1">
      <alignment horizontal="center" vertical="center"/>
      <protection locked="0"/>
    </xf>
    <xf numFmtId="0" fontId="34" fillId="5" borderId="155" xfId="7" applyFont="1" applyFill="1" applyBorder="1" applyAlignment="1" applyProtection="1">
      <alignment horizontal="center" vertical="center" wrapText="1"/>
      <protection locked="0"/>
    </xf>
    <xf numFmtId="0" fontId="34" fillId="5" borderId="136" xfId="7" applyFont="1" applyFill="1" applyBorder="1" applyAlignment="1" applyProtection="1">
      <alignment horizontal="center" vertical="center" shrinkToFit="1"/>
      <protection locked="0"/>
    </xf>
    <xf numFmtId="0" fontId="34" fillId="4" borderId="44" xfId="7" applyFont="1" applyFill="1" applyBorder="1" applyAlignment="1" applyProtection="1">
      <alignment horizontal="center" vertical="center" shrinkToFit="1"/>
      <protection locked="0"/>
    </xf>
    <xf numFmtId="0" fontId="34" fillId="4" borderId="9" xfId="7" applyFont="1" applyFill="1" applyBorder="1" applyAlignment="1" applyProtection="1">
      <alignment horizontal="center" vertical="center" shrinkToFit="1"/>
      <protection locked="0"/>
    </xf>
    <xf numFmtId="0" fontId="34" fillId="5" borderId="15" xfId="7" applyFont="1" applyFill="1" applyBorder="1" applyAlignment="1" applyProtection="1">
      <alignment horizontal="center" vertical="center" shrinkToFit="1"/>
      <protection locked="0"/>
    </xf>
    <xf numFmtId="20" fontId="40" fillId="3" borderId="7" xfId="7" applyNumberFormat="1" applyFont="1" applyFill="1" applyBorder="1" applyAlignment="1" applyProtection="1">
      <alignment horizontal="center" vertical="center"/>
      <protection locked="0"/>
    </xf>
    <xf numFmtId="20" fontId="40" fillId="3" borderId="23" xfId="7" applyNumberFormat="1" applyFont="1" applyFill="1" applyBorder="1" applyAlignment="1" applyProtection="1">
      <alignment horizontal="center" vertical="center"/>
      <protection locked="0"/>
    </xf>
    <xf numFmtId="20" fontId="40" fillId="3" borderId="2" xfId="7" applyNumberFormat="1" applyFont="1" applyFill="1" applyBorder="1" applyAlignment="1" applyProtection="1">
      <alignment horizontal="center" vertical="center"/>
      <protection locked="0"/>
    </xf>
    <xf numFmtId="1" fontId="34" fillId="0" borderId="152" xfId="7" applyNumberFormat="1" applyFont="1" applyBorder="1" applyAlignment="1">
      <alignment horizontal="center" vertical="center" wrapText="1"/>
    </xf>
    <xf numFmtId="1" fontId="34" fillId="0" borderId="151" xfId="7" applyNumberFormat="1" applyFont="1" applyBorder="1" applyAlignment="1">
      <alignment horizontal="center" vertical="center" wrapText="1"/>
    </xf>
    <xf numFmtId="0" fontId="34" fillId="0" borderId="168" xfId="7" applyFont="1" applyFill="1" applyBorder="1" applyAlignment="1">
      <alignment horizontal="center" vertical="center" wrapText="1"/>
    </xf>
    <xf numFmtId="0" fontId="34" fillId="0" borderId="57" xfId="7" applyFont="1" applyFill="1" applyBorder="1" applyAlignment="1">
      <alignment horizontal="center" vertical="center" wrapText="1"/>
    </xf>
    <xf numFmtId="0" fontId="34" fillId="0" borderId="164" xfId="7" applyFont="1" applyFill="1" applyBorder="1" applyAlignment="1">
      <alignment horizontal="center" vertical="center" wrapText="1"/>
    </xf>
    <xf numFmtId="0" fontId="34" fillId="0" borderId="122" xfId="7" applyFont="1" applyFill="1" applyBorder="1" applyAlignment="1">
      <alignment horizontal="center" vertical="center" wrapText="1"/>
    </xf>
    <xf numFmtId="0" fontId="34" fillId="0" borderId="95" xfId="7" applyFont="1" applyFill="1" applyBorder="1" applyAlignment="1">
      <alignment horizontal="center" vertical="center" wrapText="1"/>
    </xf>
    <xf numFmtId="0" fontId="34" fillId="0" borderId="60" xfId="7" applyFont="1" applyFill="1" applyBorder="1" applyAlignment="1">
      <alignment horizontal="center" vertical="center" wrapText="1"/>
    </xf>
    <xf numFmtId="0" fontId="34" fillId="0" borderId="55" xfId="7" applyFont="1" applyBorder="1" applyAlignment="1">
      <alignment horizontal="center" vertical="center" wrapText="1"/>
    </xf>
    <xf numFmtId="0" fontId="34" fillId="0" borderId="54" xfId="7" applyFont="1" applyBorder="1" applyAlignment="1">
      <alignment horizontal="center" vertical="center" wrapText="1"/>
    </xf>
    <xf numFmtId="0" fontId="34" fillId="0" borderId="58" xfId="7" applyFont="1" applyBorder="1" applyAlignment="1">
      <alignment horizontal="center" vertical="center" wrapText="1"/>
    </xf>
    <xf numFmtId="0" fontId="34" fillId="3" borderId="69" xfId="7" applyFont="1" applyFill="1" applyBorder="1" applyAlignment="1" applyProtection="1">
      <alignment horizontal="left" vertical="center" wrapText="1"/>
      <protection locked="0"/>
    </xf>
    <xf numFmtId="0" fontId="34" fillId="3" borderId="56" xfId="7" applyFont="1" applyFill="1" applyBorder="1" applyAlignment="1" applyProtection="1">
      <alignment horizontal="left" vertical="center" wrapText="1"/>
      <protection locked="0"/>
    </xf>
    <xf numFmtId="0" fontId="34" fillId="3" borderId="158" xfId="7" applyFont="1" applyFill="1" applyBorder="1" applyAlignment="1" applyProtection="1">
      <alignment horizontal="left" vertical="center" wrapText="1"/>
      <protection locked="0"/>
    </xf>
    <xf numFmtId="0" fontId="39" fillId="5" borderId="0" xfId="7" applyFont="1" applyFill="1" applyAlignment="1" applyProtection="1">
      <alignment horizontal="center" vertical="center" shrinkToFit="1"/>
      <protection locked="0"/>
    </xf>
    <xf numFmtId="0" fontId="39" fillId="4" borderId="0" xfId="7" applyFont="1" applyFill="1" applyAlignment="1" applyProtection="1">
      <alignment horizontal="center" vertical="center" shrinkToFit="1"/>
      <protection locked="0"/>
    </xf>
    <xf numFmtId="0" fontId="39" fillId="3" borderId="0" xfId="7" applyFont="1" applyFill="1" applyAlignment="1" applyProtection="1">
      <alignment horizontal="center" vertical="center"/>
      <protection locked="0"/>
    </xf>
    <xf numFmtId="0" fontId="34" fillId="5" borderId="55" xfId="7" applyFont="1" applyFill="1" applyBorder="1" applyAlignment="1" applyProtection="1">
      <alignment horizontal="center" vertical="center" shrinkToFit="1"/>
      <protection locked="0"/>
    </xf>
    <xf numFmtId="0" fontId="34" fillId="4" borderId="56" xfId="7" applyFont="1" applyFill="1" applyBorder="1" applyAlignment="1" applyProtection="1">
      <alignment horizontal="center" vertical="center" shrinkToFit="1"/>
      <protection locked="0"/>
    </xf>
    <xf numFmtId="0" fontId="34" fillId="4" borderId="158" xfId="7" applyFont="1" applyFill="1" applyBorder="1" applyAlignment="1" applyProtection="1">
      <alignment horizontal="center" vertical="center" shrinkToFit="1"/>
      <protection locked="0"/>
    </xf>
    <xf numFmtId="0" fontId="34" fillId="5" borderId="69" xfId="7" applyFont="1" applyFill="1" applyBorder="1" applyAlignment="1" applyProtection="1">
      <alignment horizontal="center" vertical="center" shrinkToFit="1"/>
      <protection locked="0"/>
    </xf>
    <xf numFmtId="0" fontId="34" fillId="3" borderId="55" xfId="7" applyFont="1" applyFill="1" applyBorder="1" applyAlignment="1" applyProtection="1">
      <alignment horizontal="left" vertical="center" wrapText="1"/>
      <protection locked="0"/>
    </xf>
    <xf numFmtId="0" fontId="34" fillId="3" borderId="57" xfId="7" applyFont="1" applyFill="1" applyBorder="1" applyAlignment="1" applyProtection="1">
      <alignment horizontal="left" vertical="center" wrapText="1"/>
      <protection locked="0"/>
    </xf>
    <xf numFmtId="0" fontId="39" fillId="0" borderId="0" xfId="9" applyFont="1" applyAlignment="1">
      <alignment horizontal="left" vertical="center"/>
    </xf>
    <xf numFmtId="0" fontId="34" fillId="5" borderId="8" xfId="7" applyFont="1" applyFill="1" applyBorder="1" applyAlignment="1" applyProtection="1">
      <alignment horizontal="center" vertical="center" wrapText="1"/>
      <protection locked="0"/>
    </xf>
    <xf numFmtId="0" fontId="40" fillId="5" borderId="7" xfId="7" applyFont="1" applyFill="1" applyBorder="1" applyAlignment="1" applyProtection="1">
      <alignment horizontal="center" vertical="center"/>
      <protection locked="0"/>
    </xf>
    <xf numFmtId="0" fontId="40" fillId="4" borderId="23" xfId="7" applyFont="1" applyFill="1" applyBorder="1" applyAlignment="1" applyProtection="1">
      <alignment horizontal="center" vertical="center"/>
      <protection locked="0"/>
    </xf>
    <xf numFmtId="0" fontId="40" fillId="4" borderId="2" xfId="7" applyFont="1" applyFill="1" applyBorder="1" applyAlignment="1" applyProtection="1">
      <alignment horizontal="center" vertical="center"/>
      <protection locked="0"/>
    </xf>
    <xf numFmtId="0" fontId="34" fillId="0" borderId="153" xfId="7" applyFont="1" applyBorder="1" applyAlignment="1">
      <alignment horizontal="center" vertical="center" wrapText="1"/>
    </xf>
    <xf numFmtId="0" fontId="34" fillId="0" borderId="151" xfId="7" applyFont="1" applyBorder="1" applyAlignment="1">
      <alignment horizontal="center" vertical="center" wrapText="1"/>
    </xf>
    <xf numFmtId="0" fontId="40" fillId="6" borderId="7" xfId="7" applyFont="1" applyFill="1" applyBorder="1" applyAlignment="1" applyProtection="1">
      <alignment horizontal="center" vertical="center"/>
    </xf>
    <xf numFmtId="0" fontId="40" fillId="6" borderId="2" xfId="7" applyFont="1" applyFill="1" applyBorder="1" applyAlignment="1" applyProtection="1">
      <alignment horizontal="center" vertical="center"/>
    </xf>
    <xf numFmtId="0" fontId="34" fillId="5" borderId="58" xfId="7" applyFont="1" applyFill="1" applyBorder="1" applyAlignment="1" applyProtection="1">
      <alignment horizontal="center" vertical="center" shrinkToFit="1"/>
      <protection locked="0"/>
    </xf>
    <xf numFmtId="0" fontId="34" fillId="4" borderId="59" xfId="7" applyFont="1" applyFill="1" applyBorder="1" applyAlignment="1" applyProtection="1">
      <alignment horizontal="center" vertical="center" shrinkToFit="1"/>
      <protection locked="0"/>
    </xf>
    <xf numFmtId="0" fontId="34" fillId="4" borderId="126" xfId="7" applyFont="1" applyFill="1" applyBorder="1" applyAlignment="1" applyProtection="1">
      <alignment horizontal="center" vertical="center" shrinkToFit="1"/>
      <protection locked="0"/>
    </xf>
    <xf numFmtId="0" fontId="34" fillId="3" borderId="65" xfId="7" applyFont="1" applyFill="1" applyBorder="1" applyAlignment="1" applyProtection="1">
      <alignment horizontal="left" vertical="center" wrapText="1"/>
      <protection locked="0"/>
    </xf>
    <xf numFmtId="0" fontId="34" fillId="3" borderId="59" xfId="7" applyFont="1" applyFill="1" applyBorder="1" applyAlignment="1" applyProtection="1">
      <alignment horizontal="left" vertical="center" wrapText="1"/>
      <protection locked="0"/>
    </xf>
    <xf numFmtId="0" fontId="34" fillId="3" borderId="126" xfId="7" applyFont="1" applyFill="1" applyBorder="1" applyAlignment="1" applyProtection="1">
      <alignment horizontal="left" vertical="center" wrapText="1"/>
      <protection locked="0"/>
    </xf>
    <xf numFmtId="182" fontId="34" fillId="0" borderId="104" xfId="8" applyNumberFormat="1" applyFont="1" applyBorder="1" applyAlignment="1">
      <alignment horizontal="right" vertical="center" wrapText="1"/>
    </xf>
    <xf numFmtId="182" fontId="34" fillId="0" borderId="23" xfId="8" applyNumberFormat="1" applyFont="1" applyBorder="1" applyAlignment="1">
      <alignment horizontal="right" vertical="center" wrapText="1"/>
    </xf>
    <xf numFmtId="182" fontId="34" fillId="0" borderId="95" xfId="8" applyNumberFormat="1" applyFont="1" applyBorder="1" applyAlignment="1">
      <alignment horizontal="right" vertical="center" wrapText="1"/>
    </xf>
    <xf numFmtId="182" fontId="34" fillId="0" borderId="59" xfId="8" applyNumberFormat="1" applyFont="1" applyBorder="1" applyAlignment="1">
      <alignment horizontal="right" vertical="center" wrapText="1"/>
    </xf>
    <xf numFmtId="0" fontId="34" fillId="0" borderId="116" xfId="7" applyFont="1" applyBorder="1" applyAlignment="1">
      <alignment horizontal="center" vertical="center" wrapText="1"/>
    </xf>
    <xf numFmtId="0" fontId="34" fillId="0" borderId="114" xfId="7" applyFont="1" applyBorder="1" applyAlignment="1">
      <alignment horizontal="center" vertical="center" wrapText="1"/>
    </xf>
    <xf numFmtId="0" fontId="34" fillId="0" borderId="112" xfId="7" applyFont="1" applyBorder="1" applyAlignment="1">
      <alignment horizontal="center" vertical="center" wrapText="1"/>
    </xf>
    <xf numFmtId="0" fontId="34" fillId="0" borderId="102" xfId="7" applyFont="1" applyBorder="1" applyAlignment="1">
      <alignment horizontal="center" vertical="center" wrapText="1"/>
    </xf>
    <xf numFmtId="0" fontId="34" fillId="0" borderId="111" xfId="7" applyFont="1" applyBorder="1" applyAlignment="1">
      <alignment horizontal="center" vertical="center" wrapText="1"/>
    </xf>
    <xf numFmtId="0" fontId="34" fillId="0" borderId="110" xfId="7" applyFont="1" applyBorder="1" applyAlignment="1">
      <alignment horizontal="center" vertical="center" wrapText="1"/>
    </xf>
    <xf numFmtId="0" fontId="34" fillId="0" borderId="115" xfId="7" applyFont="1" applyBorder="1" applyAlignment="1">
      <alignment horizontal="center" vertical="center" wrapText="1"/>
    </xf>
    <xf numFmtId="0" fontId="34" fillId="0" borderId="113" xfId="7" applyFont="1" applyBorder="1" applyAlignment="1">
      <alignment horizontal="center" vertical="center" wrapText="1"/>
    </xf>
    <xf numFmtId="0" fontId="34" fillId="0" borderId="103" xfId="7" applyFont="1" applyBorder="1" applyAlignment="1">
      <alignment horizontal="center" vertical="center" wrapText="1"/>
    </xf>
    <xf numFmtId="0" fontId="34" fillId="0" borderId="101" xfId="7" applyFont="1" applyBorder="1" applyAlignment="1">
      <alignment horizontal="center" vertical="center" wrapText="1"/>
    </xf>
    <xf numFmtId="0" fontId="34" fillId="0" borderId="94" xfId="7" applyFont="1" applyBorder="1" applyAlignment="1">
      <alignment horizontal="center" vertical="center" wrapText="1"/>
    </xf>
    <xf numFmtId="0" fontId="34" fillId="0" borderId="93" xfId="7" applyFont="1" applyBorder="1" applyAlignment="1">
      <alignment horizontal="center" vertical="center" wrapText="1"/>
    </xf>
    <xf numFmtId="0" fontId="34" fillId="0" borderId="92" xfId="7" applyFont="1" applyBorder="1" applyAlignment="1">
      <alignment horizontal="center" vertical="center" wrapText="1"/>
    </xf>
    <xf numFmtId="0" fontId="34" fillId="0" borderId="109" xfId="7" applyFont="1" applyBorder="1" applyAlignment="1">
      <alignment horizontal="center" vertical="center"/>
    </xf>
    <xf numFmtId="0" fontId="34" fillId="0" borderId="14" xfId="7" applyFont="1" applyBorder="1" applyAlignment="1">
      <alignment horizontal="center" vertical="center"/>
    </xf>
    <xf numFmtId="0" fontId="34" fillId="0" borderId="108" xfId="7" applyFont="1" applyBorder="1" applyAlignment="1">
      <alignment horizontal="center" vertical="center"/>
    </xf>
    <xf numFmtId="0" fontId="34" fillId="0" borderId="98" xfId="7" applyFont="1" applyBorder="1" applyAlignment="1">
      <alignment horizontal="center" vertical="center"/>
    </xf>
    <xf numFmtId="0" fontId="34" fillId="0" borderId="97" xfId="7" applyFont="1" applyBorder="1" applyAlignment="1">
      <alignment horizontal="center" vertical="center"/>
    </xf>
    <xf numFmtId="0" fontId="34" fillId="0" borderId="99" xfId="7" applyFont="1" applyBorder="1" applyAlignment="1">
      <alignment horizontal="center" vertical="center"/>
    </xf>
    <xf numFmtId="0" fontId="34" fillId="0" borderId="119" xfId="7" applyFont="1" applyBorder="1" applyAlignment="1">
      <alignment horizontal="center" vertical="center"/>
    </xf>
    <xf numFmtId="0" fontId="34" fillId="0" borderId="118" xfId="7" applyFont="1" applyBorder="1" applyAlignment="1">
      <alignment horizontal="center" vertical="center"/>
    </xf>
    <xf numFmtId="0" fontId="34" fillId="0" borderId="120" xfId="7" applyFont="1" applyBorder="1" applyAlignment="1">
      <alignment horizontal="center" vertical="center"/>
    </xf>
    <xf numFmtId="0" fontId="34" fillId="4" borderId="127" xfId="7" applyFont="1" applyFill="1" applyBorder="1" applyAlignment="1" applyProtection="1">
      <alignment horizontal="center" vertical="center" wrapText="1"/>
      <protection locked="0"/>
    </xf>
    <xf numFmtId="0" fontId="34" fillId="5" borderId="65" xfId="7" applyFont="1" applyFill="1" applyBorder="1" applyAlignment="1" applyProtection="1">
      <alignment horizontal="center" vertical="center" shrinkToFit="1"/>
      <protection locked="0"/>
    </xf>
    <xf numFmtId="0" fontId="1" fillId="6" borderId="1" xfId="9" applyFill="1" applyBorder="1" applyAlignment="1" applyProtection="1">
      <alignment horizontal="center" vertical="center"/>
    </xf>
    <xf numFmtId="0" fontId="34" fillId="5" borderId="54" xfId="9" applyFont="1" applyFill="1" applyBorder="1" applyAlignment="1" applyProtection="1">
      <alignment horizontal="center" vertical="center" shrinkToFit="1"/>
      <protection locked="0"/>
    </xf>
    <xf numFmtId="0" fontId="34" fillId="4" borderId="0" xfId="9" applyFont="1" applyFill="1" applyBorder="1" applyAlignment="1" applyProtection="1">
      <alignment horizontal="center" vertical="center" shrinkToFit="1"/>
      <protection locked="0"/>
    </xf>
    <xf numFmtId="0" fontId="34" fillId="4" borderId="42" xfId="9" applyFont="1" applyFill="1" applyBorder="1" applyAlignment="1" applyProtection="1">
      <alignment horizontal="center" vertical="center" shrinkToFit="1"/>
      <protection locked="0"/>
    </xf>
    <xf numFmtId="0" fontId="34" fillId="5" borderId="17" xfId="9" applyFont="1" applyFill="1" applyBorder="1" applyAlignment="1" applyProtection="1">
      <alignment horizontal="center" vertical="center" wrapText="1"/>
      <protection locked="0"/>
    </xf>
    <xf numFmtId="0" fontId="34" fillId="4" borderId="17" xfId="9" applyFont="1" applyFill="1" applyBorder="1" applyAlignment="1" applyProtection="1">
      <alignment horizontal="center" vertical="center" wrapText="1"/>
      <protection locked="0"/>
    </xf>
    <xf numFmtId="0" fontId="34" fillId="4" borderId="127" xfId="9" applyFont="1" applyFill="1" applyBorder="1" applyAlignment="1" applyProtection="1">
      <alignment horizontal="center" vertical="center" wrapText="1"/>
      <protection locked="0"/>
    </xf>
    <xf numFmtId="0" fontId="34" fillId="5" borderId="43" xfId="9" applyFont="1" applyFill="1" applyBorder="1" applyAlignment="1" applyProtection="1">
      <alignment horizontal="center" vertical="center" shrinkToFit="1"/>
      <protection locked="0"/>
    </xf>
    <xf numFmtId="0" fontId="34" fillId="3" borderId="15" xfId="9" applyFont="1" applyFill="1" applyBorder="1" applyAlignment="1" applyProtection="1">
      <alignment horizontal="left" vertical="center" wrapText="1"/>
      <protection locked="0"/>
    </xf>
    <xf numFmtId="0" fontId="34" fillId="3" borderId="44" xfId="9" applyFont="1" applyFill="1" applyBorder="1" applyAlignment="1" applyProtection="1">
      <alignment horizontal="left" vertical="center" wrapText="1"/>
      <protection locked="0"/>
    </xf>
    <xf numFmtId="0" fontId="34" fillId="3" borderId="9" xfId="9" applyFont="1" applyFill="1" applyBorder="1" applyAlignment="1" applyProtection="1">
      <alignment horizontal="left" vertical="center" wrapText="1"/>
      <protection locked="0"/>
    </xf>
    <xf numFmtId="0" fontId="34" fillId="3" borderId="43" xfId="9" applyFont="1" applyFill="1" applyBorder="1" applyAlignment="1" applyProtection="1">
      <alignment horizontal="left" vertical="center" wrapText="1"/>
      <protection locked="0"/>
    </xf>
    <xf numFmtId="0" fontId="34" fillId="3" borderId="0" xfId="9" applyFont="1" applyFill="1" applyBorder="1" applyAlignment="1" applyProtection="1">
      <alignment horizontal="left" vertical="center" wrapText="1"/>
      <protection locked="0"/>
    </xf>
    <xf numFmtId="0" fontId="34" fillId="3" borderId="42" xfId="9" applyFont="1" applyFill="1" applyBorder="1" applyAlignment="1" applyProtection="1">
      <alignment horizontal="left" vertical="center" wrapText="1"/>
      <protection locked="0"/>
    </xf>
    <xf numFmtId="0" fontId="34" fillId="3" borderId="65" xfId="9" applyFont="1" applyFill="1" applyBorder="1" applyAlignment="1" applyProtection="1">
      <alignment horizontal="left" vertical="center" wrapText="1"/>
      <protection locked="0"/>
    </xf>
    <xf numFmtId="0" fontId="34" fillId="3" borderId="59" xfId="9" applyFont="1" applyFill="1" applyBorder="1" applyAlignment="1" applyProtection="1">
      <alignment horizontal="left" vertical="center" wrapText="1"/>
      <protection locked="0"/>
    </xf>
    <xf numFmtId="0" fontId="34" fillId="3" borderId="126" xfId="9" applyFont="1" applyFill="1" applyBorder="1" applyAlignment="1" applyProtection="1">
      <alignment horizontal="left" vertical="center" wrapText="1"/>
      <protection locked="0"/>
    </xf>
    <xf numFmtId="0" fontId="34" fillId="0" borderId="139" xfId="9" applyFont="1" applyBorder="1" applyAlignment="1">
      <alignment horizontal="center" vertical="center" wrapText="1"/>
    </xf>
    <xf numFmtId="0" fontId="34" fillId="0" borderId="137" xfId="9" applyFont="1" applyBorder="1" applyAlignment="1">
      <alignment horizontal="center" vertical="center" wrapText="1"/>
    </xf>
    <xf numFmtId="1" fontId="34" fillId="0" borderId="138" xfId="9" applyNumberFormat="1" applyFont="1" applyBorder="1" applyAlignment="1">
      <alignment horizontal="center" vertical="center" wrapText="1"/>
    </xf>
    <xf numFmtId="1" fontId="34" fillId="0" borderId="137" xfId="9" applyNumberFormat="1" applyFont="1" applyBorder="1" applyAlignment="1">
      <alignment horizontal="center" vertical="center" wrapText="1"/>
    </xf>
    <xf numFmtId="0" fontId="34" fillId="3" borderId="136" xfId="9" applyFont="1" applyFill="1" applyBorder="1" applyAlignment="1" applyProtection="1">
      <alignment horizontal="left" vertical="center" wrapText="1"/>
      <protection locked="0"/>
    </xf>
    <xf numFmtId="0" fontId="34" fillId="3" borderId="135" xfId="9" applyFont="1" applyFill="1" applyBorder="1" applyAlignment="1" applyProtection="1">
      <alignment horizontal="left" vertical="center" wrapText="1"/>
      <protection locked="0"/>
    </xf>
    <xf numFmtId="0" fontId="34" fillId="3" borderId="54" xfId="9" applyFont="1" applyFill="1" applyBorder="1" applyAlignment="1" applyProtection="1">
      <alignment horizontal="left" vertical="center" wrapText="1"/>
      <protection locked="0"/>
    </xf>
    <xf numFmtId="0" fontId="34" fillId="3" borderId="122" xfId="9" applyFont="1" applyFill="1" applyBorder="1" applyAlignment="1" applyProtection="1">
      <alignment horizontal="left" vertical="center" wrapText="1"/>
      <protection locked="0"/>
    </xf>
    <xf numFmtId="0" fontId="34" fillId="0" borderId="131" xfId="9" applyFont="1" applyBorder="1" applyAlignment="1">
      <alignment horizontal="center" vertical="center" wrapText="1"/>
    </xf>
    <xf numFmtId="0" fontId="34" fillId="0" borderId="129" xfId="9" applyFont="1" applyBorder="1" applyAlignment="1">
      <alignment horizontal="center" vertical="center" wrapText="1"/>
    </xf>
    <xf numFmtId="1" fontId="34" fillId="0" borderId="130" xfId="9" applyNumberFormat="1" applyFont="1" applyBorder="1" applyAlignment="1">
      <alignment horizontal="center" vertical="center" wrapText="1"/>
    </xf>
    <xf numFmtId="1" fontId="34" fillId="0" borderId="129" xfId="9" applyNumberFormat="1" applyFont="1" applyBorder="1" applyAlignment="1">
      <alignment horizontal="center" vertical="center" wrapText="1"/>
    </xf>
    <xf numFmtId="0" fontId="34" fillId="5" borderId="58" xfId="9" applyFont="1" applyFill="1" applyBorder="1" applyAlignment="1" applyProtection="1">
      <alignment horizontal="center" vertical="center" shrinkToFit="1"/>
      <protection locked="0"/>
    </xf>
    <xf numFmtId="0" fontId="34" fillId="4" borderId="59" xfId="9" applyFont="1" applyFill="1" applyBorder="1" applyAlignment="1" applyProtection="1">
      <alignment horizontal="center" vertical="center" shrinkToFit="1"/>
      <protection locked="0"/>
    </xf>
    <xf numFmtId="0" fontId="34" fillId="4" borderId="126" xfId="9" applyFont="1" applyFill="1" applyBorder="1" applyAlignment="1" applyProtection="1">
      <alignment horizontal="center" vertical="center" shrinkToFit="1"/>
      <protection locked="0"/>
    </xf>
    <xf numFmtId="0" fontId="34" fillId="5" borderId="65" xfId="9" applyFont="1" applyFill="1" applyBorder="1" applyAlignment="1" applyProtection="1">
      <alignment horizontal="center" vertical="center" shrinkToFit="1"/>
      <protection locked="0"/>
    </xf>
    <xf numFmtId="0" fontId="34" fillId="0" borderId="125" xfId="9" applyFont="1" applyBorder="1" applyAlignment="1">
      <alignment horizontal="center" vertical="center" wrapText="1"/>
    </xf>
    <xf numFmtId="0" fontId="34" fillId="0" borderId="123" xfId="9" applyFont="1" applyBorder="1" applyAlignment="1">
      <alignment horizontal="center" vertical="center" wrapText="1"/>
    </xf>
    <xf numFmtId="1" fontId="34" fillId="0" borderId="124" xfId="9" applyNumberFormat="1" applyFont="1" applyBorder="1" applyAlignment="1">
      <alignment horizontal="center" vertical="center" wrapText="1"/>
    </xf>
    <xf numFmtId="1" fontId="34" fillId="0" borderId="123" xfId="9" applyNumberFormat="1" applyFont="1" applyBorder="1" applyAlignment="1">
      <alignment horizontal="center" vertical="center" wrapText="1"/>
    </xf>
    <xf numFmtId="0" fontId="34" fillId="4" borderId="21" xfId="9" applyFont="1" applyFill="1" applyBorder="1" applyAlignment="1" applyProtection="1">
      <alignment horizontal="center" vertical="center" wrapText="1"/>
      <protection locked="0"/>
    </xf>
    <xf numFmtId="0" fontId="34" fillId="3" borderId="41" xfId="9" applyFont="1" applyFill="1" applyBorder="1" applyAlignment="1" applyProtection="1">
      <alignment horizontal="left" vertical="center" wrapText="1"/>
      <protection locked="0"/>
    </xf>
    <xf numFmtId="0" fontId="34" fillId="3" borderId="25" xfId="9" applyFont="1" applyFill="1" applyBorder="1" applyAlignment="1" applyProtection="1">
      <alignment horizontal="left" vertical="center" wrapText="1"/>
      <protection locked="0"/>
    </xf>
    <xf numFmtId="0" fontId="34" fillId="3" borderId="32" xfId="9" applyFont="1" applyFill="1" applyBorder="1" applyAlignment="1" applyProtection="1">
      <alignment horizontal="left" vertical="center" wrapText="1"/>
      <protection locked="0"/>
    </xf>
    <xf numFmtId="0" fontId="34" fillId="0" borderId="116" xfId="9" applyFont="1" applyBorder="1" applyAlignment="1">
      <alignment horizontal="center" vertical="center" wrapText="1"/>
    </xf>
    <xf numFmtId="0" fontId="34" fillId="0" borderId="114" xfId="9" applyFont="1" applyBorder="1" applyAlignment="1">
      <alignment horizontal="center" vertical="center" wrapText="1"/>
    </xf>
    <xf numFmtId="0" fontId="34" fillId="0" borderId="112" xfId="9" applyFont="1" applyBorder="1" applyAlignment="1">
      <alignment horizontal="center" vertical="center" wrapText="1"/>
    </xf>
    <xf numFmtId="0" fontId="34" fillId="0" borderId="102" xfId="9" applyFont="1" applyBorder="1" applyAlignment="1">
      <alignment horizontal="center" vertical="center" wrapText="1"/>
    </xf>
    <xf numFmtId="0" fontId="34" fillId="0" borderId="111" xfId="9" applyFont="1" applyBorder="1" applyAlignment="1">
      <alignment horizontal="center" vertical="center" wrapText="1"/>
    </xf>
    <xf numFmtId="0" fontId="34" fillId="0" borderId="110" xfId="9" applyFont="1" applyBorder="1" applyAlignment="1">
      <alignment horizontal="center" vertical="center" wrapText="1"/>
    </xf>
    <xf numFmtId="0" fontId="34" fillId="0" borderId="115" xfId="9" applyFont="1" applyBorder="1" applyAlignment="1">
      <alignment horizontal="center" vertical="center" wrapText="1"/>
    </xf>
    <xf numFmtId="0" fontId="34" fillId="0" borderId="113" xfId="9" applyFont="1" applyBorder="1" applyAlignment="1">
      <alignment horizontal="center" vertical="center" wrapText="1"/>
    </xf>
    <xf numFmtId="0" fontId="34" fillId="0" borderId="103" xfId="9" applyFont="1" applyBorder="1" applyAlignment="1">
      <alignment horizontal="center" vertical="center" wrapText="1"/>
    </xf>
    <xf numFmtId="0" fontId="34" fillId="0" borderId="101" xfId="9" applyFont="1" applyBorder="1" applyAlignment="1">
      <alignment horizontal="center" vertical="center" wrapText="1"/>
    </xf>
    <xf numFmtId="0" fontId="34" fillId="0" borderId="94" xfId="9" applyFont="1" applyBorder="1" applyAlignment="1">
      <alignment horizontal="center" vertical="center" wrapText="1"/>
    </xf>
    <xf numFmtId="0" fontId="34" fillId="0" borderId="93" xfId="9" applyFont="1" applyBorder="1" applyAlignment="1">
      <alignment horizontal="center" vertical="center" wrapText="1"/>
    </xf>
    <xf numFmtId="0" fontId="34" fillId="0" borderId="92" xfId="9" applyFont="1" applyBorder="1" applyAlignment="1">
      <alignment horizontal="center" vertical="center" wrapText="1"/>
    </xf>
    <xf numFmtId="0" fontId="34" fillId="0" borderId="98" xfId="9" applyFont="1" applyBorder="1" applyAlignment="1">
      <alignment horizontal="center" vertical="center"/>
    </xf>
    <xf numFmtId="0" fontId="34" fillId="0" borderId="97" xfId="9" applyFont="1" applyBorder="1" applyAlignment="1">
      <alignment horizontal="center" vertical="center"/>
    </xf>
    <xf numFmtId="0" fontId="34" fillId="0" borderId="99" xfId="9" applyFont="1" applyBorder="1" applyAlignment="1">
      <alignment horizontal="center" vertical="center"/>
    </xf>
    <xf numFmtId="0" fontId="34" fillId="0" borderId="119" xfId="9" applyFont="1" applyBorder="1" applyAlignment="1">
      <alignment horizontal="center" vertical="center"/>
    </xf>
    <xf numFmtId="0" fontId="34" fillId="0" borderId="118" xfId="9" applyFont="1" applyBorder="1" applyAlignment="1">
      <alignment horizontal="center" vertical="center"/>
    </xf>
    <xf numFmtId="0" fontId="34" fillId="0" borderId="120" xfId="9" applyFont="1" applyBorder="1" applyAlignment="1">
      <alignment horizontal="center" vertical="center"/>
    </xf>
    <xf numFmtId="0" fontId="34" fillId="0" borderId="109" xfId="9" applyFont="1" applyBorder="1" applyAlignment="1">
      <alignment horizontal="center" vertical="center"/>
    </xf>
    <xf numFmtId="0" fontId="34" fillId="0" borderId="14" xfId="9" applyFont="1" applyBorder="1" applyAlignment="1">
      <alignment horizontal="center" vertical="center"/>
    </xf>
    <xf numFmtId="0" fontId="34" fillId="0" borderId="108" xfId="9" applyFont="1" applyBorder="1" applyAlignment="1">
      <alignment horizontal="center" vertical="center"/>
    </xf>
    <xf numFmtId="0" fontId="34" fillId="3" borderId="146" xfId="9" applyFont="1" applyFill="1" applyBorder="1" applyAlignment="1" applyProtection="1">
      <alignment horizontal="left" vertical="center" wrapText="1"/>
      <protection locked="0"/>
    </xf>
    <xf numFmtId="0" fontId="34" fillId="3" borderId="145" xfId="9" applyFont="1" applyFill="1" applyBorder="1" applyAlignment="1" applyProtection="1">
      <alignment horizontal="left" vertical="center" wrapText="1"/>
      <protection locked="0"/>
    </xf>
    <xf numFmtId="0" fontId="34" fillId="5" borderId="146" xfId="9" applyFont="1" applyFill="1" applyBorder="1" applyAlignment="1" applyProtection="1">
      <alignment horizontal="center" vertical="center" shrinkToFit="1"/>
      <protection locked="0"/>
    </xf>
    <xf numFmtId="0" fontId="34" fillId="4" borderId="25" xfId="9" applyFont="1" applyFill="1" applyBorder="1" applyAlignment="1" applyProtection="1">
      <alignment horizontal="center" vertical="center" shrinkToFit="1"/>
      <protection locked="0"/>
    </xf>
    <xf numFmtId="0" fontId="34" fillId="4" borderId="32" xfId="9" applyFont="1" applyFill="1" applyBorder="1" applyAlignment="1" applyProtection="1">
      <alignment horizontal="center" vertical="center" shrinkToFit="1"/>
      <protection locked="0"/>
    </xf>
    <xf numFmtId="0" fontId="34" fillId="5" borderId="41" xfId="9" applyFont="1" applyFill="1" applyBorder="1" applyAlignment="1" applyProtection="1">
      <alignment horizontal="center" vertical="center" shrinkToFit="1"/>
      <protection locked="0"/>
    </xf>
    <xf numFmtId="0" fontId="34" fillId="0" borderId="153" xfId="9" applyFont="1" applyBorder="1" applyAlignment="1">
      <alignment horizontal="center" vertical="center" wrapText="1"/>
    </xf>
    <xf numFmtId="0" fontId="34" fillId="0" borderId="151" xfId="9" applyFont="1" applyBorder="1" applyAlignment="1">
      <alignment horizontal="center" vertical="center" wrapText="1"/>
    </xf>
    <xf numFmtId="1" fontId="34" fillId="0" borderId="152" xfId="9" applyNumberFormat="1" applyFont="1" applyBorder="1" applyAlignment="1">
      <alignment horizontal="center" vertical="center" wrapText="1"/>
    </xf>
    <xf numFmtId="1" fontId="34" fillId="0" borderId="151" xfId="9" applyNumberFormat="1" applyFont="1" applyBorder="1" applyAlignment="1">
      <alignment horizontal="center" vertical="center" wrapText="1"/>
    </xf>
    <xf numFmtId="0" fontId="34" fillId="5" borderId="55" xfId="9" applyFont="1" applyFill="1" applyBorder="1" applyAlignment="1" applyProtection="1">
      <alignment horizontal="center" vertical="center" shrinkToFit="1"/>
      <protection locked="0"/>
    </xf>
    <xf numFmtId="0" fontId="34" fillId="4" borderId="56" xfId="9" applyFont="1" applyFill="1" applyBorder="1" applyAlignment="1" applyProtection="1">
      <alignment horizontal="center" vertical="center" shrinkToFit="1"/>
      <protection locked="0"/>
    </xf>
    <xf numFmtId="0" fontId="34" fillId="4" borderId="158" xfId="9" applyFont="1" applyFill="1" applyBorder="1" applyAlignment="1" applyProtection="1">
      <alignment horizontal="center" vertical="center" shrinkToFit="1"/>
      <protection locked="0"/>
    </xf>
    <xf numFmtId="0" fontId="34" fillId="5" borderId="155" xfId="9" applyFont="1" applyFill="1" applyBorder="1" applyAlignment="1" applyProtection="1">
      <alignment horizontal="center" vertical="center" wrapText="1"/>
      <protection locked="0"/>
    </xf>
    <xf numFmtId="0" fontId="34" fillId="5" borderId="69" xfId="9" applyFont="1" applyFill="1" applyBorder="1" applyAlignment="1" applyProtection="1">
      <alignment horizontal="center" vertical="center" shrinkToFit="1"/>
      <protection locked="0"/>
    </xf>
    <xf numFmtId="0" fontId="39" fillId="5" borderId="0" xfId="9" applyFont="1" applyFill="1" applyAlignment="1" applyProtection="1">
      <alignment horizontal="center" vertical="center" shrinkToFit="1"/>
      <protection locked="0"/>
    </xf>
    <xf numFmtId="0" fontId="39" fillId="4" borderId="0" xfId="9" applyFont="1" applyFill="1" applyAlignment="1" applyProtection="1">
      <alignment horizontal="center" vertical="center" shrinkToFit="1"/>
      <protection locked="0"/>
    </xf>
    <xf numFmtId="0" fontId="42" fillId="3" borderId="0" xfId="9" applyFont="1" applyFill="1" applyAlignment="1" applyProtection="1">
      <alignment horizontal="center" vertical="center"/>
      <protection locked="0"/>
    </xf>
    <xf numFmtId="0" fontId="42" fillId="0" borderId="0" xfId="9" applyFont="1" applyFill="1" applyAlignment="1">
      <alignment horizontal="center" vertical="center"/>
    </xf>
    <xf numFmtId="0" fontId="39" fillId="3" borderId="0" xfId="9" applyFont="1" applyFill="1" applyAlignment="1" applyProtection="1">
      <alignment horizontal="center" vertical="center"/>
      <protection locked="0"/>
    </xf>
    <xf numFmtId="0" fontId="40" fillId="5" borderId="7" xfId="9" applyFont="1" applyFill="1" applyBorder="1" applyAlignment="1" applyProtection="1">
      <alignment horizontal="center" vertical="center"/>
      <protection locked="0"/>
    </xf>
    <xf numFmtId="0" fontId="40" fillId="4" borderId="23" xfId="9" applyFont="1" applyFill="1" applyBorder="1" applyAlignment="1" applyProtection="1">
      <alignment horizontal="center" vertical="center"/>
      <protection locked="0"/>
    </xf>
    <xf numFmtId="0" fontId="40" fillId="4" borderId="2" xfId="9" applyFont="1" applyFill="1" applyBorder="1" applyAlignment="1" applyProtection="1">
      <alignment horizontal="center" vertical="center"/>
      <protection locked="0"/>
    </xf>
    <xf numFmtId="0" fontId="40" fillId="3" borderId="1" xfId="9" applyFont="1" applyFill="1" applyBorder="1" applyAlignment="1" applyProtection="1">
      <alignment horizontal="center" vertical="center"/>
      <protection locked="0"/>
    </xf>
    <xf numFmtId="20" fontId="40" fillId="3" borderId="7" xfId="9" applyNumberFormat="1" applyFont="1" applyFill="1" applyBorder="1" applyAlignment="1" applyProtection="1">
      <alignment horizontal="center" vertical="center"/>
      <protection locked="0"/>
    </xf>
    <xf numFmtId="20" fontId="40" fillId="3" borderId="23" xfId="9" applyNumberFormat="1" applyFont="1" applyFill="1" applyBorder="1" applyAlignment="1" applyProtection="1">
      <alignment horizontal="center" vertical="center"/>
      <protection locked="0"/>
    </xf>
    <xf numFmtId="20" fontId="40" fillId="3" borderId="2" xfId="9" applyNumberFormat="1" applyFont="1" applyFill="1" applyBorder="1" applyAlignment="1" applyProtection="1">
      <alignment horizontal="center" vertical="center"/>
      <protection locked="0"/>
    </xf>
    <xf numFmtId="0" fontId="40" fillId="3" borderId="7" xfId="9" applyFont="1" applyFill="1" applyBorder="1" applyAlignment="1" applyProtection="1">
      <alignment horizontal="center" vertical="center"/>
      <protection locked="0"/>
    </xf>
    <xf numFmtId="0" fontId="40" fillId="3" borderId="2" xfId="9" applyFont="1" applyFill="1" applyBorder="1" applyAlignment="1" applyProtection="1">
      <alignment horizontal="center" vertical="center"/>
      <protection locked="0"/>
    </xf>
    <xf numFmtId="0" fontId="40" fillId="6" borderId="7" xfId="9" applyFont="1" applyFill="1" applyBorder="1" applyAlignment="1" applyProtection="1">
      <alignment horizontal="center" vertical="center"/>
    </xf>
    <xf numFmtId="0" fontId="40" fillId="6" borderId="2" xfId="9" applyFont="1" applyFill="1" applyBorder="1" applyAlignment="1" applyProtection="1">
      <alignment horizontal="center" vertical="center"/>
    </xf>
    <xf numFmtId="183" fontId="40" fillId="0" borderId="0" xfId="9" applyNumberFormat="1" applyFont="1" applyBorder="1" applyAlignment="1" applyProtection="1">
      <alignment horizontal="center" vertical="center"/>
    </xf>
    <xf numFmtId="0" fontId="34" fillId="3" borderId="55" xfId="9" applyFont="1" applyFill="1" applyBorder="1" applyAlignment="1" applyProtection="1">
      <alignment horizontal="left" vertical="center" wrapText="1"/>
      <protection locked="0"/>
    </xf>
    <xf numFmtId="0" fontId="34" fillId="3" borderId="56" xfId="9" applyFont="1" applyFill="1" applyBorder="1" applyAlignment="1" applyProtection="1">
      <alignment horizontal="left" vertical="center" wrapText="1"/>
      <protection locked="0"/>
    </xf>
    <xf numFmtId="0" fontId="34" fillId="3" borderId="57" xfId="9" applyFont="1" applyFill="1" applyBorder="1" applyAlignment="1" applyProtection="1">
      <alignment horizontal="left" vertical="center" wrapText="1"/>
      <protection locked="0"/>
    </xf>
    <xf numFmtId="0" fontId="34" fillId="0" borderId="170" xfId="9" applyFont="1" applyBorder="1" applyAlignment="1">
      <alignment horizontal="center" vertical="center"/>
    </xf>
    <xf numFmtId="0" fontId="34" fillId="0" borderId="165" xfId="9" applyFont="1" applyBorder="1" applyAlignment="1">
      <alignment horizontal="center" vertical="center"/>
    </xf>
    <xf numFmtId="0" fontId="34" fillId="0" borderId="163" xfId="9" applyFont="1" applyBorder="1" applyAlignment="1">
      <alignment horizontal="center" vertical="center"/>
    </xf>
    <xf numFmtId="0" fontId="34" fillId="0" borderId="55" xfId="9" applyFont="1" applyBorder="1" applyAlignment="1">
      <alignment horizontal="center" vertical="center" wrapText="1"/>
    </xf>
    <xf numFmtId="0" fontId="34" fillId="0" borderId="56" xfId="9" applyFont="1" applyBorder="1" applyAlignment="1">
      <alignment horizontal="center" vertical="center" wrapText="1"/>
    </xf>
    <xf numFmtId="0" fontId="34" fillId="0" borderId="158" xfId="9" applyFont="1" applyBorder="1" applyAlignment="1">
      <alignment horizontal="center" vertical="center" wrapText="1"/>
    </xf>
    <xf numFmtId="0" fontId="34" fillId="0" borderId="54" xfId="9" applyFont="1" applyBorder="1" applyAlignment="1">
      <alignment horizontal="center" vertical="center" wrapText="1"/>
    </xf>
    <xf numFmtId="0" fontId="34" fillId="0" borderId="0" xfId="9" applyFont="1" applyBorder="1" applyAlignment="1">
      <alignment horizontal="center" vertical="center" wrapText="1"/>
    </xf>
    <xf numFmtId="0" fontId="34" fillId="0" borderId="42" xfId="9" applyFont="1" applyBorder="1" applyAlignment="1">
      <alignment horizontal="center" vertical="center" wrapText="1"/>
    </xf>
    <xf numFmtId="0" fontId="34" fillId="0" borderId="58" xfId="9" applyFont="1" applyBorder="1" applyAlignment="1">
      <alignment horizontal="center" vertical="center" wrapText="1"/>
    </xf>
    <xf numFmtId="0" fontId="34" fillId="0" borderId="59" xfId="9" applyFont="1" applyBorder="1" applyAlignment="1">
      <alignment horizontal="center" vertical="center" wrapText="1"/>
    </xf>
    <xf numFmtId="0" fontId="34" fillId="0" borderId="126" xfId="9" applyFont="1" applyBorder="1" applyAlignment="1">
      <alignment horizontal="center" vertical="center" wrapText="1"/>
    </xf>
    <xf numFmtId="0" fontId="34" fillId="0" borderId="155" xfId="9" applyFont="1" applyBorder="1" applyAlignment="1">
      <alignment horizontal="center" vertical="center" wrapText="1"/>
    </xf>
    <xf numFmtId="0" fontId="34" fillId="0" borderId="17" xfId="9" applyFont="1" applyBorder="1" applyAlignment="1">
      <alignment horizontal="center" vertical="center" wrapText="1"/>
    </xf>
    <xf numFmtId="0" fontId="34" fillId="0" borderId="127" xfId="9" applyFont="1" applyBorder="1" applyAlignment="1">
      <alignment horizontal="center" vertical="center" wrapText="1"/>
    </xf>
    <xf numFmtId="0" fontId="34" fillId="0" borderId="69" xfId="9" applyFont="1" applyBorder="1" applyAlignment="1">
      <alignment horizontal="center" vertical="center" wrapText="1"/>
    </xf>
    <xf numFmtId="0" fontId="34" fillId="0" borderId="43" xfId="9" applyFont="1" applyBorder="1" applyAlignment="1">
      <alignment horizontal="center" vertical="center" wrapText="1"/>
    </xf>
    <xf numFmtId="0" fontId="34" fillId="0" borderId="65" xfId="9" applyFont="1" applyBorder="1" applyAlignment="1">
      <alignment horizontal="center" vertical="center" wrapText="1"/>
    </xf>
    <xf numFmtId="0" fontId="34" fillId="0" borderId="168" xfId="9" applyFont="1" applyFill="1" applyBorder="1" applyAlignment="1">
      <alignment horizontal="center" vertical="center" wrapText="1"/>
    </xf>
    <xf numFmtId="0" fontId="34" fillId="0" borderId="57" xfId="9" applyFont="1" applyFill="1" applyBorder="1" applyAlignment="1">
      <alignment horizontal="center" vertical="center" wrapText="1"/>
    </xf>
    <xf numFmtId="0" fontId="34" fillId="0" borderId="164" xfId="9" applyFont="1" applyFill="1" applyBorder="1" applyAlignment="1">
      <alignment horizontal="center" vertical="center" wrapText="1"/>
    </xf>
    <xf numFmtId="0" fontId="34" fillId="0" borderId="122" xfId="9" applyFont="1" applyFill="1" applyBorder="1" applyAlignment="1">
      <alignment horizontal="center" vertical="center" wrapText="1"/>
    </xf>
    <xf numFmtId="0" fontId="34" fillId="0" borderId="95" xfId="9" applyFont="1" applyFill="1" applyBorder="1" applyAlignment="1">
      <alignment horizontal="center" vertical="center" wrapText="1"/>
    </xf>
    <xf numFmtId="0" fontId="34" fillId="0" borderId="60" xfId="9" applyFont="1" applyFill="1" applyBorder="1" applyAlignment="1">
      <alignment horizontal="center" vertical="center" wrapText="1"/>
    </xf>
    <xf numFmtId="0" fontId="34" fillId="0" borderId="57" xfId="9" applyFont="1" applyBorder="1" applyAlignment="1">
      <alignment horizontal="center" vertical="center" wrapText="1"/>
    </xf>
    <xf numFmtId="0" fontId="34" fillId="0" borderId="122" xfId="9" applyFont="1" applyBorder="1" applyAlignment="1">
      <alignment horizontal="center" vertical="center" wrapText="1"/>
    </xf>
    <xf numFmtId="0" fontId="34" fillId="0" borderId="60" xfId="9" applyFont="1" applyBorder="1" applyAlignment="1">
      <alignment horizontal="center" vertical="center" wrapText="1"/>
    </xf>
    <xf numFmtId="0" fontId="34" fillId="3" borderId="69" xfId="9" applyFont="1" applyFill="1" applyBorder="1" applyAlignment="1" applyProtection="1">
      <alignment horizontal="left" vertical="center" wrapText="1"/>
      <protection locked="0"/>
    </xf>
    <xf numFmtId="0" fontId="34" fillId="3" borderId="158" xfId="9" applyFont="1" applyFill="1" applyBorder="1" applyAlignment="1" applyProtection="1">
      <alignment horizontal="left" vertical="center" wrapText="1"/>
      <protection locked="0"/>
    </xf>
    <xf numFmtId="0" fontId="34" fillId="0" borderId="23" xfId="9" applyFont="1" applyFill="1" applyBorder="1" applyAlignment="1">
      <alignment horizontal="center" vertical="center"/>
    </xf>
    <xf numFmtId="0" fontId="34" fillId="0" borderId="167" xfId="9" applyFont="1" applyFill="1" applyBorder="1" applyAlignment="1">
      <alignment horizontal="center" vertical="center"/>
    </xf>
    <xf numFmtId="0" fontId="34" fillId="0" borderId="166" xfId="9" applyFont="1" applyFill="1" applyBorder="1" applyAlignment="1">
      <alignment horizontal="center" vertical="center"/>
    </xf>
    <xf numFmtId="0" fontId="34" fillId="5" borderId="136" xfId="9" applyFont="1" applyFill="1" applyBorder="1" applyAlignment="1" applyProtection="1">
      <alignment horizontal="center" vertical="center" shrinkToFit="1"/>
      <protection locked="0"/>
    </xf>
    <xf numFmtId="0" fontId="34" fillId="4" borderId="44" xfId="9" applyFont="1" applyFill="1" applyBorder="1" applyAlignment="1" applyProtection="1">
      <alignment horizontal="center" vertical="center" shrinkToFit="1"/>
      <protection locked="0"/>
    </xf>
    <xf numFmtId="0" fontId="34" fillId="4" borderId="9" xfId="9" applyFont="1" applyFill="1" applyBorder="1" applyAlignment="1" applyProtection="1">
      <alignment horizontal="center" vertical="center" shrinkToFit="1"/>
      <protection locked="0"/>
    </xf>
    <xf numFmtId="0" fontId="34" fillId="5" borderId="8" xfId="9" applyFont="1" applyFill="1" applyBorder="1" applyAlignment="1" applyProtection="1">
      <alignment horizontal="center" vertical="center" wrapText="1"/>
      <protection locked="0"/>
    </xf>
    <xf numFmtId="0" fontId="34" fillId="5" borderId="15" xfId="9" applyFont="1" applyFill="1" applyBorder="1" applyAlignment="1" applyProtection="1">
      <alignment horizontal="center" vertical="center" shrinkToFit="1"/>
      <protection locked="0"/>
    </xf>
    <xf numFmtId="0" fontId="34" fillId="6" borderId="0" xfId="9" applyFont="1" applyFill="1" applyBorder="1" applyAlignment="1">
      <alignment horizontal="left" vertical="center" indent="1"/>
    </xf>
    <xf numFmtId="0" fontId="1" fillId="6" borderId="159" xfId="9" applyFill="1" applyBorder="1" applyAlignment="1">
      <alignment horizontal="center" vertical="center"/>
    </xf>
    <xf numFmtId="0" fontId="1" fillId="6" borderId="128" xfId="9" applyFill="1" applyBorder="1" applyAlignment="1">
      <alignment horizontal="center" vertical="center"/>
    </xf>
    <xf numFmtId="0" fontId="1" fillId="6" borderId="172" xfId="9" applyFill="1" applyBorder="1" applyAlignment="1">
      <alignment horizontal="center" vertical="center"/>
    </xf>
  </cellXfs>
  <cellStyles count="10">
    <cellStyle name="桁区切り 2" xfId="8"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4 2" xfId="9" xr:uid="{00000000-0005-0000-0000-000005000000}"/>
    <cellStyle name="標準 5" xfId="6" xr:uid="{00000000-0005-0000-0000-000006000000}"/>
    <cellStyle name="標準 6" xfId="7" xr:uid="{00000000-0005-0000-0000-000007000000}"/>
    <cellStyle name="標準_Book1" xfId="3" xr:uid="{00000000-0005-0000-0000-000008000000}"/>
    <cellStyle name="標準_自己点検シート　表紙" xfId="4" xr:uid="{00000000-0005-0000-0000-00000900000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5</xdr:row>
          <xdr:rowOff>1685925</xdr:rowOff>
        </xdr:from>
        <xdr:to>
          <xdr:col>4</xdr:col>
          <xdr:colOff>295275</xdr:colOff>
          <xdr:row>5</xdr:row>
          <xdr:rowOff>1924050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1685925</xdr:rowOff>
        </xdr:from>
        <xdr:to>
          <xdr:col>5</xdr:col>
          <xdr:colOff>295275</xdr:colOff>
          <xdr:row>5</xdr:row>
          <xdr:rowOff>1924050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1685925</xdr:rowOff>
        </xdr:from>
        <xdr:to>
          <xdr:col>4</xdr:col>
          <xdr:colOff>295275</xdr:colOff>
          <xdr:row>6</xdr:row>
          <xdr:rowOff>1924050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1685925</xdr:rowOff>
        </xdr:from>
        <xdr:to>
          <xdr:col>5</xdr:col>
          <xdr:colOff>295275</xdr:colOff>
          <xdr:row>6</xdr:row>
          <xdr:rowOff>1924050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114300</xdr:rowOff>
        </xdr:from>
        <xdr:to>
          <xdr:col>4</xdr:col>
          <xdr:colOff>295275</xdr:colOff>
          <xdr:row>7</xdr:row>
          <xdr:rowOff>352425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114300</xdr:rowOff>
        </xdr:from>
        <xdr:to>
          <xdr:col>5</xdr:col>
          <xdr:colOff>295275</xdr:colOff>
          <xdr:row>7</xdr:row>
          <xdr:rowOff>352425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114300</xdr:rowOff>
        </xdr:from>
        <xdr:to>
          <xdr:col>4</xdr:col>
          <xdr:colOff>295275</xdr:colOff>
          <xdr:row>8</xdr:row>
          <xdr:rowOff>352425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114300</xdr:rowOff>
        </xdr:from>
        <xdr:to>
          <xdr:col>5</xdr:col>
          <xdr:colOff>295275</xdr:colOff>
          <xdr:row>8</xdr:row>
          <xdr:rowOff>352425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295275</xdr:colOff>
          <xdr:row>9</xdr:row>
          <xdr:rowOff>352425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114300</xdr:rowOff>
        </xdr:from>
        <xdr:to>
          <xdr:col>5</xdr:col>
          <xdr:colOff>295275</xdr:colOff>
          <xdr:row>9</xdr:row>
          <xdr:rowOff>352425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114300</xdr:rowOff>
        </xdr:from>
        <xdr:to>
          <xdr:col>4</xdr:col>
          <xdr:colOff>295275</xdr:colOff>
          <xdr:row>10</xdr:row>
          <xdr:rowOff>352425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114300</xdr:rowOff>
        </xdr:from>
        <xdr:to>
          <xdr:col>5</xdr:col>
          <xdr:colOff>295275</xdr:colOff>
          <xdr:row>10</xdr:row>
          <xdr:rowOff>352425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114300</xdr:rowOff>
        </xdr:from>
        <xdr:to>
          <xdr:col>4</xdr:col>
          <xdr:colOff>295275</xdr:colOff>
          <xdr:row>12</xdr:row>
          <xdr:rowOff>352425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114300</xdr:rowOff>
        </xdr:from>
        <xdr:to>
          <xdr:col>5</xdr:col>
          <xdr:colOff>295275</xdr:colOff>
          <xdr:row>12</xdr:row>
          <xdr:rowOff>352425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114300</xdr:rowOff>
        </xdr:from>
        <xdr:to>
          <xdr:col>4</xdr:col>
          <xdr:colOff>295275</xdr:colOff>
          <xdr:row>13</xdr:row>
          <xdr:rowOff>352425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5</xdr:col>
          <xdr:colOff>295275</xdr:colOff>
          <xdr:row>13</xdr:row>
          <xdr:rowOff>352425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114300</xdr:rowOff>
        </xdr:from>
        <xdr:to>
          <xdr:col>4</xdr:col>
          <xdr:colOff>295275</xdr:colOff>
          <xdr:row>14</xdr:row>
          <xdr:rowOff>352425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114300</xdr:rowOff>
        </xdr:from>
        <xdr:to>
          <xdr:col>5</xdr:col>
          <xdr:colOff>295275</xdr:colOff>
          <xdr:row>14</xdr:row>
          <xdr:rowOff>352425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114300</xdr:rowOff>
        </xdr:from>
        <xdr:to>
          <xdr:col>4</xdr:col>
          <xdr:colOff>295275</xdr:colOff>
          <xdr:row>15</xdr:row>
          <xdr:rowOff>352425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114300</xdr:rowOff>
        </xdr:from>
        <xdr:to>
          <xdr:col>5</xdr:col>
          <xdr:colOff>295275</xdr:colOff>
          <xdr:row>15</xdr:row>
          <xdr:rowOff>352425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114300</xdr:rowOff>
        </xdr:from>
        <xdr:to>
          <xdr:col>4</xdr:col>
          <xdr:colOff>295275</xdr:colOff>
          <xdr:row>16</xdr:row>
          <xdr:rowOff>352425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114300</xdr:rowOff>
        </xdr:from>
        <xdr:to>
          <xdr:col>5</xdr:col>
          <xdr:colOff>295275</xdr:colOff>
          <xdr:row>16</xdr:row>
          <xdr:rowOff>352425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114300</xdr:rowOff>
        </xdr:from>
        <xdr:to>
          <xdr:col>4</xdr:col>
          <xdr:colOff>295275</xdr:colOff>
          <xdr:row>18</xdr:row>
          <xdr:rowOff>352425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114300</xdr:rowOff>
        </xdr:from>
        <xdr:to>
          <xdr:col>5</xdr:col>
          <xdr:colOff>295275</xdr:colOff>
          <xdr:row>18</xdr:row>
          <xdr:rowOff>352425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114300</xdr:rowOff>
        </xdr:from>
        <xdr:to>
          <xdr:col>4</xdr:col>
          <xdr:colOff>295275</xdr:colOff>
          <xdr:row>19</xdr:row>
          <xdr:rowOff>352425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114300</xdr:rowOff>
        </xdr:from>
        <xdr:to>
          <xdr:col>5</xdr:col>
          <xdr:colOff>295275</xdr:colOff>
          <xdr:row>19</xdr:row>
          <xdr:rowOff>352425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114300</xdr:rowOff>
        </xdr:from>
        <xdr:to>
          <xdr:col>4</xdr:col>
          <xdr:colOff>295275</xdr:colOff>
          <xdr:row>20</xdr:row>
          <xdr:rowOff>352425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114300</xdr:rowOff>
        </xdr:from>
        <xdr:to>
          <xdr:col>5</xdr:col>
          <xdr:colOff>295275</xdr:colOff>
          <xdr:row>20</xdr:row>
          <xdr:rowOff>352425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114300</xdr:rowOff>
        </xdr:from>
        <xdr:to>
          <xdr:col>4</xdr:col>
          <xdr:colOff>295275</xdr:colOff>
          <xdr:row>21</xdr:row>
          <xdr:rowOff>352425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114300</xdr:rowOff>
        </xdr:from>
        <xdr:to>
          <xdr:col>5</xdr:col>
          <xdr:colOff>295275</xdr:colOff>
          <xdr:row>21</xdr:row>
          <xdr:rowOff>352425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114300</xdr:rowOff>
        </xdr:from>
        <xdr:to>
          <xdr:col>4</xdr:col>
          <xdr:colOff>295275</xdr:colOff>
          <xdr:row>22</xdr:row>
          <xdr:rowOff>352425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114300</xdr:rowOff>
        </xdr:from>
        <xdr:to>
          <xdr:col>5</xdr:col>
          <xdr:colOff>295275</xdr:colOff>
          <xdr:row>22</xdr:row>
          <xdr:rowOff>352425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114300</xdr:rowOff>
        </xdr:from>
        <xdr:to>
          <xdr:col>4</xdr:col>
          <xdr:colOff>295275</xdr:colOff>
          <xdr:row>23</xdr:row>
          <xdr:rowOff>352425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114300</xdr:rowOff>
        </xdr:from>
        <xdr:to>
          <xdr:col>5</xdr:col>
          <xdr:colOff>295275</xdr:colOff>
          <xdr:row>23</xdr:row>
          <xdr:rowOff>352425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114300</xdr:rowOff>
        </xdr:from>
        <xdr:to>
          <xdr:col>4</xdr:col>
          <xdr:colOff>295275</xdr:colOff>
          <xdr:row>25</xdr:row>
          <xdr:rowOff>352425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114300</xdr:rowOff>
        </xdr:from>
        <xdr:to>
          <xdr:col>5</xdr:col>
          <xdr:colOff>295275</xdr:colOff>
          <xdr:row>25</xdr:row>
          <xdr:rowOff>352425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114300</xdr:rowOff>
        </xdr:from>
        <xdr:to>
          <xdr:col>4</xdr:col>
          <xdr:colOff>295275</xdr:colOff>
          <xdr:row>26</xdr:row>
          <xdr:rowOff>352425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114300</xdr:rowOff>
        </xdr:from>
        <xdr:to>
          <xdr:col>5</xdr:col>
          <xdr:colOff>295275</xdr:colOff>
          <xdr:row>26</xdr:row>
          <xdr:rowOff>352425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114300</xdr:rowOff>
        </xdr:from>
        <xdr:to>
          <xdr:col>4</xdr:col>
          <xdr:colOff>295275</xdr:colOff>
          <xdr:row>27</xdr:row>
          <xdr:rowOff>352425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114300</xdr:rowOff>
        </xdr:from>
        <xdr:to>
          <xdr:col>5</xdr:col>
          <xdr:colOff>295275</xdr:colOff>
          <xdr:row>27</xdr:row>
          <xdr:rowOff>352425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114300</xdr:rowOff>
        </xdr:from>
        <xdr:to>
          <xdr:col>4</xdr:col>
          <xdr:colOff>295275</xdr:colOff>
          <xdr:row>28</xdr:row>
          <xdr:rowOff>352425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114300</xdr:rowOff>
        </xdr:from>
        <xdr:to>
          <xdr:col>5</xdr:col>
          <xdr:colOff>295275</xdr:colOff>
          <xdr:row>28</xdr:row>
          <xdr:rowOff>352425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114300</xdr:rowOff>
        </xdr:from>
        <xdr:to>
          <xdr:col>4</xdr:col>
          <xdr:colOff>295275</xdr:colOff>
          <xdr:row>29</xdr:row>
          <xdr:rowOff>352425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114300</xdr:rowOff>
        </xdr:from>
        <xdr:to>
          <xdr:col>5</xdr:col>
          <xdr:colOff>295275</xdr:colOff>
          <xdr:row>29</xdr:row>
          <xdr:rowOff>352425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114300</xdr:rowOff>
        </xdr:from>
        <xdr:to>
          <xdr:col>4</xdr:col>
          <xdr:colOff>295275</xdr:colOff>
          <xdr:row>30</xdr:row>
          <xdr:rowOff>352425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114300</xdr:rowOff>
        </xdr:from>
        <xdr:to>
          <xdr:col>5</xdr:col>
          <xdr:colOff>295275</xdr:colOff>
          <xdr:row>30</xdr:row>
          <xdr:rowOff>352425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114300</xdr:rowOff>
        </xdr:from>
        <xdr:to>
          <xdr:col>4</xdr:col>
          <xdr:colOff>295275</xdr:colOff>
          <xdr:row>31</xdr:row>
          <xdr:rowOff>352425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114300</xdr:rowOff>
        </xdr:from>
        <xdr:to>
          <xdr:col>5</xdr:col>
          <xdr:colOff>295275</xdr:colOff>
          <xdr:row>31</xdr:row>
          <xdr:rowOff>352425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114300</xdr:rowOff>
        </xdr:from>
        <xdr:to>
          <xdr:col>4</xdr:col>
          <xdr:colOff>295275</xdr:colOff>
          <xdr:row>32</xdr:row>
          <xdr:rowOff>352425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114300</xdr:rowOff>
        </xdr:from>
        <xdr:to>
          <xdr:col>5</xdr:col>
          <xdr:colOff>295275</xdr:colOff>
          <xdr:row>32</xdr:row>
          <xdr:rowOff>352425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114300</xdr:rowOff>
        </xdr:from>
        <xdr:to>
          <xdr:col>4</xdr:col>
          <xdr:colOff>295275</xdr:colOff>
          <xdr:row>33</xdr:row>
          <xdr:rowOff>352425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114300</xdr:rowOff>
        </xdr:from>
        <xdr:to>
          <xdr:col>5</xdr:col>
          <xdr:colOff>295275</xdr:colOff>
          <xdr:row>33</xdr:row>
          <xdr:rowOff>352425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114300</xdr:rowOff>
        </xdr:from>
        <xdr:to>
          <xdr:col>4</xdr:col>
          <xdr:colOff>295275</xdr:colOff>
          <xdr:row>34</xdr:row>
          <xdr:rowOff>352425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114300</xdr:rowOff>
        </xdr:from>
        <xdr:to>
          <xdr:col>5</xdr:col>
          <xdr:colOff>295275</xdr:colOff>
          <xdr:row>34</xdr:row>
          <xdr:rowOff>352425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114300</xdr:rowOff>
        </xdr:from>
        <xdr:to>
          <xdr:col>4</xdr:col>
          <xdr:colOff>295275</xdr:colOff>
          <xdr:row>35</xdr:row>
          <xdr:rowOff>352425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114300</xdr:rowOff>
        </xdr:from>
        <xdr:to>
          <xdr:col>5</xdr:col>
          <xdr:colOff>295275</xdr:colOff>
          <xdr:row>35</xdr:row>
          <xdr:rowOff>352425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114300</xdr:rowOff>
        </xdr:from>
        <xdr:to>
          <xdr:col>4</xdr:col>
          <xdr:colOff>295275</xdr:colOff>
          <xdr:row>36</xdr:row>
          <xdr:rowOff>352425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114300</xdr:rowOff>
        </xdr:from>
        <xdr:to>
          <xdr:col>5</xdr:col>
          <xdr:colOff>295275</xdr:colOff>
          <xdr:row>36</xdr:row>
          <xdr:rowOff>352425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114300</xdr:rowOff>
        </xdr:from>
        <xdr:to>
          <xdr:col>4</xdr:col>
          <xdr:colOff>295275</xdr:colOff>
          <xdr:row>37</xdr:row>
          <xdr:rowOff>352425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114300</xdr:rowOff>
        </xdr:from>
        <xdr:to>
          <xdr:col>5</xdr:col>
          <xdr:colOff>295275</xdr:colOff>
          <xdr:row>37</xdr:row>
          <xdr:rowOff>352425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114300</xdr:rowOff>
        </xdr:from>
        <xdr:to>
          <xdr:col>4</xdr:col>
          <xdr:colOff>295275</xdr:colOff>
          <xdr:row>38</xdr:row>
          <xdr:rowOff>352425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114300</xdr:rowOff>
        </xdr:from>
        <xdr:to>
          <xdr:col>5</xdr:col>
          <xdr:colOff>295275</xdr:colOff>
          <xdr:row>38</xdr:row>
          <xdr:rowOff>352425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114300</xdr:rowOff>
        </xdr:from>
        <xdr:to>
          <xdr:col>4</xdr:col>
          <xdr:colOff>295275</xdr:colOff>
          <xdr:row>39</xdr:row>
          <xdr:rowOff>352425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114300</xdr:rowOff>
        </xdr:from>
        <xdr:to>
          <xdr:col>5</xdr:col>
          <xdr:colOff>295275</xdr:colOff>
          <xdr:row>39</xdr:row>
          <xdr:rowOff>352425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114300</xdr:rowOff>
        </xdr:from>
        <xdr:to>
          <xdr:col>4</xdr:col>
          <xdr:colOff>295275</xdr:colOff>
          <xdr:row>40</xdr:row>
          <xdr:rowOff>352425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114300</xdr:rowOff>
        </xdr:from>
        <xdr:to>
          <xdr:col>5</xdr:col>
          <xdr:colOff>295275</xdr:colOff>
          <xdr:row>40</xdr:row>
          <xdr:rowOff>352425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114300</xdr:rowOff>
        </xdr:from>
        <xdr:to>
          <xdr:col>4</xdr:col>
          <xdr:colOff>295275</xdr:colOff>
          <xdr:row>41</xdr:row>
          <xdr:rowOff>352425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114300</xdr:rowOff>
        </xdr:from>
        <xdr:to>
          <xdr:col>5</xdr:col>
          <xdr:colOff>295275</xdr:colOff>
          <xdr:row>41</xdr:row>
          <xdr:rowOff>352425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114300</xdr:rowOff>
        </xdr:from>
        <xdr:to>
          <xdr:col>4</xdr:col>
          <xdr:colOff>295275</xdr:colOff>
          <xdr:row>42</xdr:row>
          <xdr:rowOff>352425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114300</xdr:rowOff>
        </xdr:from>
        <xdr:to>
          <xdr:col>5</xdr:col>
          <xdr:colOff>295275</xdr:colOff>
          <xdr:row>42</xdr:row>
          <xdr:rowOff>352425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114300</xdr:rowOff>
        </xdr:from>
        <xdr:to>
          <xdr:col>4</xdr:col>
          <xdr:colOff>295275</xdr:colOff>
          <xdr:row>43</xdr:row>
          <xdr:rowOff>352425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114300</xdr:rowOff>
        </xdr:from>
        <xdr:to>
          <xdr:col>5</xdr:col>
          <xdr:colOff>295275</xdr:colOff>
          <xdr:row>43</xdr:row>
          <xdr:rowOff>352425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114300</xdr:rowOff>
        </xdr:from>
        <xdr:to>
          <xdr:col>4</xdr:col>
          <xdr:colOff>295275</xdr:colOff>
          <xdr:row>44</xdr:row>
          <xdr:rowOff>352425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114300</xdr:rowOff>
        </xdr:from>
        <xdr:to>
          <xdr:col>5</xdr:col>
          <xdr:colOff>295275</xdr:colOff>
          <xdr:row>44</xdr:row>
          <xdr:rowOff>352425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114300</xdr:rowOff>
        </xdr:from>
        <xdr:to>
          <xdr:col>4</xdr:col>
          <xdr:colOff>295275</xdr:colOff>
          <xdr:row>45</xdr:row>
          <xdr:rowOff>352425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114300</xdr:rowOff>
        </xdr:from>
        <xdr:to>
          <xdr:col>5</xdr:col>
          <xdr:colOff>295275</xdr:colOff>
          <xdr:row>45</xdr:row>
          <xdr:rowOff>352425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114300</xdr:rowOff>
        </xdr:from>
        <xdr:to>
          <xdr:col>4</xdr:col>
          <xdr:colOff>295275</xdr:colOff>
          <xdr:row>46</xdr:row>
          <xdr:rowOff>352425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114300</xdr:rowOff>
        </xdr:from>
        <xdr:to>
          <xdr:col>5</xdr:col>
          <xdr:colOff>295275</xdr:colOff>
          <xdr:row>46</xdr:row>
          <xdr:rowOff>352425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114300</xdr:rowOff>
        </xdr:from>
        <xdr:to>
          <xdr:col>4</xdr:col>
          <xdr:colOff>295275</xdr:colOff>
          <xdr:row>47</xdr:row>
          <xdr:rowOff>352425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114300</xdr:rowOff>
        </xdr:from>
        <xdr:to>
          <xdr:col>5</xdr:col>
          <xdr:colOff>295275</xdr:colOff>
          <xdr:row>47</xdr:row>
          <xdr:rowOff>352425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114300</xdr:rowOff>
        </xdr:from>
        <xdr:to>
          <xdr:col>4</xdr:col>
          <xdr:colOff>295275</xdr:colOff>
          <xdr:row>48</xdr:row>
          <xdr:rowOff>352425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114300</xdr:rowOff>
        </xdr:from>
        <xdr:to>
          <xdr:col>5</xdr:col>
          <xdr:colOff>295275</xdr:colOff>
          <xdr:row>48</xdr:row>
          <xdr:rowOff>352425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114300</xdr:rowOff>
        </xdr:from>
        <xdr:to>
          <xdr:col>4</xdr:col>
          <xdr:colOff>295275</xdr:colOff>
          <xdr:row>49</xdr:row>
          <xdr:rowOff>352425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114300</xdr:rowOff>
        </xdr:from>
        <xdr:to>
          <xdr:col>5</xdr:col>
          <xdr:colOff>295275</xdr:colOff>
          <xdr:row>49</xdr:row>
          <xdr:rowOff>352425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114300</xdr:rowOff>
        </xdr:from>
        <xdr:to>
          <xdr:col>4</xdr:col>
          <xdr:colOff>295275</xdr:colOff>
          <xdr:row>50</xdr:row>
          <xdr:rowOff>352425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114300</xdr:rowOff>
        </xdr:from>
        <xdr:to>
          <xdr:col>5</xdr:col>
          <xdr:colOff>295275</xdr:colOff>
          <xdr:row>50</xdr:row>
          <xdr:rowOff>352425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114300</xdr:rowOff>
        </xdr:from>
        <xdr:to>
          <xdr:col>4</xdr:col>
          <xdr:colOff>295275</xdr:colOff>
          <xdr:row>51</xdr:row>
          <xdr:rowOff>352425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114300</xdr:rowOff>
        </xdr:from>
        <xdr:to>
          <xdr:col>5</xdr:col>
          <xdr:colOff>295275</xdr:colOff>
          <xdr:row>51</xdr:row>
          <xdr:rowOff>352425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114300</xdr:rowOff>
        </xdr:from>
        <xdr:to>
          <xdr:col>4</xdr:col>
          <xdr:colOff>295275</xdr:colOff>
          <xdr:row>52</xdr:row>
          <xdr:rowOff>352425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114300</xdr:rowOff>
        </xdr:from>
        <xdr:to>
          <xdr:col>5</xdr:col>
          <xdr:colOff>295275</xdr:colOff>
          <xdr:row>52</xdr:row>
          <xdr:rowOff>352425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114300</xdr:rowOff>
        </xdr:from>
        <xdr:to>
          <xdr:col>4</xdr:col>
          <xdr:colOff>295275</xdr:colOff>
          <xdr:row>53</xdr:row>
          <xdr:rowOff>352425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114300</xdr:rowOff>
        </xdr:from>
        <xdr:to>
          <xdr:col>5</xdr:col>
          <xdr:colOff>295275</xdr:colOff>
          <xdr:row>53</xdr:row>
          <xdr:rowOff>352425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114300</xdr:rowOff>
        </xdr:from>
        <xdr:to>
          <xdr:col>4</xdr:col>
          <xdr:colOff>295275</xdr:colOff>
          <xdr:row>54</xdr:row>
          <xdr:rowOff>352425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114300</xdr:rowOff>
        </xdr:from>
        <xdr:to>
          <xdr:col>5</xdr:col>
          <xdr:colOff>295275</xdr:colOff>
          <xdr:row>54</xdr:row>
          <xdr:rowOff>352425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55</xdr:row>
          <xdr:rowOff>114300</xdr:rowOff>
        </xdr:from>
        <xdr:to>
          <xdr:col>4</xdr:col>
          <xdr:colOff>295275</xdr:colOff>
          <xdr:row>55</xdr:row>
          <xdr:rowOff>352425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114300</xdr:rowOff>
        </xdr:from>
        <xdr:to>
          <xdr:col>5</xdr:col>
          <xdr:colOff>295275</xdr:colOff>
          <xdr:row>55</xdr:row>
          <xdr:rowOff>352425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56</xdr:row>
          <xdr:rowOff>114300</xdr:rowOff>
        </xdr:from>
        <xdr:to>
          <xdr:col>4</xdr:col>
          <xdr:colOff>295275</xdr:colOff>
          <xdr:row>56</xdr:row>
          <xdr:rowOff>352425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114300</xdr:rowOff>
        </xdr:from>
        <xdr:to>
          <xdr:col>5</xdr:col>
          <xdr:colOff>295275</xdr:colOff>
          <xdr:row>56</xdr:row>
          <xdr:rowOff>352425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114300</xdr:rowOff>
        </xdr:from>
        <xdr:to>
          <xdr:col>4</xdr:col>
          <xdr:colOff>295275</xdr:colOff>
          <xdr:row>57</xdr:row>
          <xdr:rowOff>352425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114300</xdr:rowOff>
        </xdr:from>
        <xdr:to>
          <xdr:col>5</xdr:col>
          <xdr:colOff>295275</xdr:colOff>
          <xdr:row>57</xdr:row>
          <xdr:rowOff>352425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114300</xdr:rowOff>
        </xdr:from>
        <xdr:to>
          <xdr:col>4</xdr:col>
          <xdr:colOff>295275</xdr:colOff>
          <xdr:row>58</xdr:row>
          <xdr:rowOff>352425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114300</xdr:rowOff>
        </xdr:from>
        <xdr:to>
          <xdr:col>5</xdr:col>
          <xdr:colOff>295275</xdr:colOff>
          <xdr:row>58</xdr:row>
          <xdr:rowOff>352425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59</xdr:row>
          <xdr:rowOff>114300</xdr:rowOff>
        </xdr:from>
        <xdr:to>
          <xdr:col>4</xdr:col>
          <xdr:colOff>295275</xdr:colOff>
          <xdr:row>59</xdr:row>
          <xdr:rowOff>352425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114300</xdr:rowOff>
        </xdr:from>
        <xdr:to>
          <xdr:col>5</xdr:col>
          <xdr:colOff>295275</xdr:colOff>
          <xdr:row>59</xdr:row>
          <xdr:rowOff>352425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114300</xdr:rowOff>
        </xdr:from>
        <xdr:to>
          <xdr:col>4</xdr:col>
          <xdr:colOff>295275</xdr:colOff>
          <xdr:row>60</xdr:row>
          <xdr:rowOff>352425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114300</xdr:rowOff>
        </xdr:from>
        <xdr:to>
          <xdr:col>5</xdr:col>
          <xdr:colOff>295275</xdr:colOff>
          <xdr:row>60</xdr:row>
          <xdr:rowOff>352425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114300</xdr:rowOff>
        </xdr:from>
        <xdr:to>
          <xdr:col>4</xdr:col>
          <xdr:colOff>295275</xdr:colOff>
          <xdr:row>61</xdr:row>
          <xdr:rowOff>352425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114300</xdr:rowOff>
        </xdr:from>
        <xdr:to>
          <xdr:col>5</xdr:col>
          <xdr:colOff>295275</xdr:colOff>
          <xdr:row>61</xdr:row>
          <xdr:rowOff>352425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114300</xdr:rowOff>
        </xdr:from>
        <xdr:to>
          <xdr:col>4</xdr:col>
          <xdr:colOff>295275</xdr:colOff>
          <xdr:row>62</xdr:row>
          <xdr:rowOff>352425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114300</xdr:rowOff>
        </xdr:from>
        <xdr:to>
          <xdr:col>5</xdr:col>
          <xdr:colOff>295275</xdr:colOff>
          <xdr:row>62</xdr:row>
          <xdr:rowOff>352425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114300</xdr:rowOff>
        </xdr:from>
        <xdr:to>
          <xdr:col>4</xdr:col>
          <xdr:colOff>295275</xdr:colOff>
          <xdr:row>63</xdr:row>
          <xdr:rowOff>352425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114300</xdr:rowOff>
        </xdr:from>
        <xdr:to>
          <xdr:col>5</xdr:col>
          <xdr:colOff>295275</xdr:colOff>
          <xdr:row>63</xdr:row>
          <xdr:rowOff>352425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114300</xdr:rowOff>
        </xdr:from>
        <xdr:to>
          <xdr:col>4</xdr:col>
          <xdr:colOff>295275</xdr:colOff>
          <xdr:row>64</xdr:row>
          <xdr:rowOff>352425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114300</xdr:rowOff>
        </xdr:from>
        <xdr:to>
          <xdr:col>5</xdr:col>
          <xdr:colOff>295275</xdr:colOff>
          <xdr:row>64</xdr:row>
          <xdr:rowOff>352425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65</xdr:row>
          <xdr:rowOff>114300</xdr:rowOff>
        </xdr:from>
        <xdr:to>
          <xdr:col>4</xdr:col>
          <xdr:colOff>295275</xdr:colOff>
          <xdr:row>65</xdr:row>
          <xdr:rowOff>352425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114300</xdr:rowOff>
        </xdr:from>
        <xdr:to>
          <xdr:col>5</xdr:col>
          <xdr:colOff>295275</xdr:colOff>
          <xdr:row>65</xdr:row>
          <xdr:rowOff>352425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114300</xdr:rowOff>
        </xdr:from>
        <xdr:to>
          <xdr:col>4</xdr:col>
          <xdr:colOff>295275</xdr:colOff>
          <xdr:row>67</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114300</xdr:rowOff>
        </xdr:from>
        <xdr:to>
          <xdr:col>5</xdr:col>
          <xdr:colOff>295275</xdr:colOff>
          <xdr:row>67</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114300</xdr:rowOff>
        </xdr:from>
        <xdr:to>
          <xdr:col>4</xdr:col>
          <xdr:colOff>295275</xdr:colOff>
          <xdr:row>68</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114300</xdr:rowOff>
        </xdr:from>
        <xdr:to>
          <xdr:col>5</xdr:col>
          <xdr:colOff>295275</xdr:colOff>
          <xdr:row>68</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114300</xdr:rowOff>
        </xdr:from>
        <xdr:to>
          <xdr:col>4</xdr:col>
          <xdr:colOff>295275</xdr:colOff>
          <xdr:row>69</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114300</xdr:rowOff>
        </xdr:from>
        <xdr:to>
          <xdr:col>5</xdr:col>
          <xdr:colOff>295275</xdr:colOff>
          <xdr:row>69</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114300</xdr:rowOff>
        </xdr:from>
        <xdr:to>
          <xdr:col>4</xdr:col>
          <xdr:colOff>295275</xdr:colOff>
          <xdr:row>70</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114300</xdr:rowOff>
        </xdr:from>
        <xdr:to>
          <xdr:col>5</xdr:col>
          <xdr:colOff>295275</xdr:colOff>
          <xdr:row>70</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114300</xdr:rowOff>
        </xdr:from>
        <xdr:to>
          <xdr:col>4</xdr:col>
          <xdr:colOff>295275</xdr:colOff>
          <xdr:row>71</xdr:row>
          <xdr:rowOff>352425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114300</xdr:rowOff>
        </xdr:from>
        <xdr:to>
          <xdr:col>5</xdr:col>
          <xdr:colOff>295275</xdr:colOff>
          <xdr:row>71</xdr:row>
          <xdr:rowOff>352425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114300</xdr:rowOff>
        </xdr:from>
        <xdr:to>
          <xdr:col>4</xdr:col>
          <xdr:colOff>295275</xdr:colOff>
          <xdr:row>72</xdr:row>
          <xdr:rowOff>352425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114300</xdr:rowOff>
        </xdr:from>
        <xdr:to>
          <xdr:col>5</xdr:col>
          <xdr:colOff>295275</xdr:colOff>
          <xdr:row>72</xdr:row>
          <xdr:rowOff>352425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114300</xdr:rowOff>
        </xdr:from>
        <xdr:to>
          <xdr:col>4</xdr:col>
          <xdr:colOff>295275</xdr:colOff>
          <xdr:row>73</xdr:row>
          <xdr:rowOff>352425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114300</xdr:rowOff>
        </xdr:from>
        <xdr:to>
          <xdr:col>5</xdr:col>
          <xdr:colOff>295275</xdr:colOff>
          <xdr:row>73</xdr:row>
          <xdr:rowOff>352425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74</xdr:row>
          <xdr:rowOff>114300</xdr:rowOff>
        </xdr:from>
        <xdr:to>
          <xdr:col>4</xdr:col>
          <xdr:colOff>295275</xdr:colOff>
          <xdr:row>74</xdr:row>
          <xdr:rowOff>352425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114300</xdr:rowOff>
        </xdr:from>
        <xdr:to>
          <xdr:col>5</xdr:col>
          <xdr:colOff>295275</xdr:colOff>
          <xdr:row>74</xdr:row>
          <xdr:rowOff>352425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114300</xdr:rowOff>
        </xdr:from>
        <xdr:to>
          <xdr:col>4</xdr:col>
          <xdr:colOff>295275</xdr:colOff>
          <xdr:row>75</xdr:row>
          <xdr:rowOff>352425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114300</xdr:rowOff>
        </xdr:from>
        <xdr:to>
          <xdr:col>5</xdr:col>
          <xdr:colOff>295275</xdr:colOff>
          <xdr:row>75</xdr:row>
          <xdr:rowOff>352425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114300</xdr:rowOff>
        </xdr:from>
        <xdr:to>
          <xdr:col>4</xdr:col>
          <xdr:colOff>295275</xdr:colOff>
          <xdr:row>76</xdr:row>
          <xdr:rowOff>352425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114300</xdr:rowOff>
        </xdr:from>
        <xdr:to>
          <xdr:col>5</xdr:col>
          <xdr:colOff>295275</xdr:colOff>
          <xdr:row>76</xdr:row>
          <xdr:rowOff>352425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77</xdr:row>
          <xdr:rowOff>114300</xdr:rowOff>
        </xdr:from>
        <xdr:to>
          <xdr:col>4</xdr:col>
          <xdr:colOff>295275</xdr:colOff>
          <xdr:row>77</xdr:row>
          <xdr:rowOff>352425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114300</xdr:rowOff>
        </xdr:from>
        <xdr:to>
          <xdr:col>5</xdr:col>
          <xdr:colOff>295275</xdr:colOff>
          <xdr:row>77</xdr:row>
          <xdr:rowOff>352425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114300</xdr:rowOff>
        </xdr:from>
        <xdr:to>
          <xdr:col>4</xdr:col>
          <xdr:colOff>295275</xdr:colOff>
          <xdr:row>78</xdr:row>
          <xdr:rowOff>352425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114300</xdr:rowOff>
        </xdr:from>
        <xdr:to>
          <xdr:col>5</xdr:col>
          <xdr:colOff>295275</xdr:colOff>
          <xdr:row>78</xdr:row>
          <xdr:rowOff>352425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79</xdr:row>
          <xdr:rowOff>114300</xdr:rowOff>
        </xdr:from>
        <xdr:to>
          <xdr:col>4</xdr:col>
          <xdr:colOff>295275</xdr:colOff>
          <xdr:row>79</xdr:row>
          <xdr:rowOff>352425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114300</xdr:rowOff>
        </xdr:from>
        <xdr:to>
          <xdr:col>5</xdr:col>
          <xdr:colOff>295275</xdr:colOff>
          <xdr:row>79</xdr:row>
          <xdr:rowOff>352425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82</xdr:row>
          <xdr:rowOff>114300</xdr:rowOff>
        </xdr:from>
        <xdr:to>
          <xdr:col>4</xdr:col>
          <xdr:colOff>295275</xdr:colOff>
          <xdr:row>82</xdr:row>
          <xdr:rowOff>352425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114300</xdr:rowOff>
        </xdr:from>
        <xdr:to>
          <xdr:col>5</xdr:col>
          <xdr:colOff>295275</xdr:colOff>
          <xdr:row>82</xdr:row>
          <xdr:rowOff>352425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83</xdr:row>
          <xdr:rowOff>114300</xdr:rowOff>
        </xdr:from>
        <xdr:to>
          <xdr:col>4</xdr:col>
          <xdr:colOff>295275</xdr:colOff>
          <xdr:row>84</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83</xdr:row>
          <xdr:rowOff>114300</xdr:rowOff>
        </xdr:from>
        <xdr:to>
          <xdr:col>5</xdr:col>
          <xdr:colOff>295275</xdr:colOff>
          <xdr:row>84</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114300</xdr:rowOff>
        </xdr:from>
        <xdr:to>
          <xdr:col>4</xdr:col>
          <xdr:colOff>295275</xdr:colOff>
          <xdr:row>84</xdr:row>
          <xdr:rowOff>352425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114300</xdr:rowOff>
        </xdr:from>
        <xdr:to>
          <xdr:col>5</xdr:col>
          <xdr:colOff>295275</xdr:colOff>
          <xdr:row>84</xdr:row>
          <xdr:rowOff>352425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114300</xdr:rowOff>
        </xdr:from>
        <xdr:to>
          <xdr:col>4</xdr:col>
          <xdr:colOff>295275</xdr:colOff>
          <xdr:row>85</xdr:row>
          <xdr:rowOff>352425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114300</xdr:rowOff>
        </xdr:from>
        <xdr:to>
          <xdr:col>5</xdr:col>
          <xdr:colOff>295275</xdr:colOff>
          <xdr:row>85</xdr:row>
          <xdr:rowOff>352425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86</xdr:row>
          <xdr:rowOff>114300</xdr:rowOff>
        </xdr:from>
        <xdr:to>
          <xdr:col>4</xdr:col>
          <xdr:colOff>295275</xdr:colOff>
          <xdr:row>86</xdr:row>
          <xdr:rowOff>352425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114300</xdr:rowOff>
        </xdr:from>
        <xdr:to>
          <xdr:col>5</xdr:col>
          <xdr:colOff>295275</xdr:colOff>
          <xdr:row>86</xdr:row>
          <xdr:rowOff>352425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87</xdr:row>
          <xdr:rowOff>114300</xdr:rowOff>
        </xdr:from>
        <xdr:to>
          <xdr:col>4</xdr:col>
          <xdr:colOff>295275</xdr:colOff>
          <xdr:row>87</xdr:row>
          <xdr:rowOff>352425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114300</xdr:rowOff>
        </xdr:from>
        <xdr:to>
          <xdr:col>5</xdr:col>
          <xdr:colOff>295275</xdr:colOff>
          <xdr:row>87</xdr:row>
          <xdr:rowOff>352425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114300</xdr:rowOff>
        </xdr:from>
        <xdr:to>
          <xdr:col>4</xdr:col>
          <xdr:colOff>295275</xdr:colOff>
          <xdr:row>88</xdr:row>
          <xdr:rowOff>352425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88</xdr:row>
          <xdr:rowOff>114300</xdr:rowOff>
        </xdr:from>
        <xdr:to>
          <xdr:col>5</xdr:col>
          <xdr:colOff>295275</xdr:colOff>
          <xdr:row>88</xdr:row>
          <xdr:rowOff>352425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114300</xdr:rowOff>
        </xdr:from>
        <xdr:to>
          <xdr:col>4</xdr:col>
          <xdr:colOff>295275</xdr:colOff>
          <xdr:row>89</xdr:row>
          <xdr:rowOff>352425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114300</xdr:rowOff>
        </xdr:from>
        <xdr:to>
          <xdr:col>5</xdr:col>
          <xdr:colOff>295275</xdr:colOff>
          <xdr:row>89</xdr:row>
          <xdr:rowOff>352425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114300</xdr:rowOff>
        </xdr:from>
        <xdr:to>
          <xdr:col>4</xdr:col>
          <xdr:colOff>295275</xdr:colOff>
          <xdr:row>90</xdr:row>
          <xdr:rowOff>352425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114300</xdr:rowOff>
        </xdr:from>
        <xdr:to>
          <xdr:col>5</xdr:col>
          <xdr:colOff>295275</xdr:colOff>
          <xdr:row>90</xdr:row>
          <xdr:rowOff>352425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114300</xdr:rowOff>
        </xdr:from>
        <xdr:to>
          <xdr:col>4</xdr:col>
          <xdr:colOff>295275</xdr:colOff>
          <xdr:row>91</xdr:row>
          <xdr:rowOff>352425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114300</xdr:rowOff>
        </xdr:from>
        <xdr:to>
          <xdr:col>5</xdr:col>
          <xdr:colOff>295275</xdr:colOff>
          <xdr:row>91</xdr:row>
          <xdr:rowOff>352425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92</xdr:row>
          <xdr:rowOff>114300</xdr:rowOff>
        </xdr:from>
        <xdr:to>
          <xdr:col>4</xdr:col>
          <xdr:colOff>295275</xdr:colOff>
          <xdr:row>92</xdr:row>
          <xdr:rowOff>352425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114300</xdr:rowOff>
        </xdr:from>
        <xdr:to>
          <xdr:col>5</xdr:col>
          <xdr:colOff>295275</xdr:colOff>
          <xdr:row>92</xdr:row>
          <xdr:rowOff>352425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93</xdr:row>
          <xdr:rowOff>114300</xdr:rowOff>
        </xdr:from>
        <xdr:to>
          <xdr:col>4</xdr:col>
          <xdr:colOff>295275</xdr:colOff>
          <xdr:row>93</xdr:row>
          <xdr:rowOff>352425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114300</xdr:rowOff>
        </xdr:from>
        <xdr:to>
          <xdr:col>5</xdr:col>
          <xdr:colOff>295275</xdr:colOff>
          <xdr:row>93</xdr:row>
          <xdr:rowOff>352425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114300</xdr:rowOff>
        </xdr:from>
        <xdr:to>
          <xdr:col>4</xdr:col>
          <xdr:colOff>295275</xdr:colOff>
          <xdr:row>94</xdr:row>
          <xdr:rowOff>352425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114300</xdr:rowOff>
        </xdr:from>
        <xdr:to>
          <xdr:col>5</xdr:col>
          <xdr:colOff>295275</xdr:colOff>
          <xdr:row>94</xdr:row>
          <xdr:rowOff>352425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114300</xdr:rowOff>
        </xdr:from>
        <xdr:to>
          <xdr:col>4</xdr:col>
          <xdr:colOff>295275</xdr:colOff>
          <xdr:row>95</xdr:row>
          <xdr:rowOff>352425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114300</xdr:rowOff>
        </xdr:from>
        <xdr:to>
          <xdr:col>5</xdr:col>
          <xdr:colOff>295275</xdr:colOff>
          <xdr:row>95</xdr:row>
          <xdr:rowOff>352425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96</xdr:row>
          <xdr:rowOff>47625</xdr:rowOff>
        </xdr:from>
        <xdr:to>
          <xdr:col>4</xdr:col>
          <xdr:colOff>295275</xdr:colOff>
          <xdr:row>97</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47625</xdr:rowOff>
        </xdr:from>
        <xdr:to>
          <xdr:col>5</xdr:col>
          <xdr:colOff>295275</xdr:colOff>
          <xdr:row>97</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97</xdr:row>
          <xdr:rowOff>47625</xdr:rowOff>
        </xdr:from>
        <xdr:to>
          <xdr:col>4</xdr:col>
          <xdr:colOff>295275</xdr:colOff>
          <xdr:row>97</xdr:row>
          <xdr:rowOff>285750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47625</xdr:rowOff>
        </xdr:from>
        <xdr:to>
          <xdr:col>5</xdr:col>
          <xdr:colOff>295275</xdr:colOff>
          <xdr:row>97</xdr:row>
          <xdr:rowOff>285750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47625</xdr:rowOff>
        </xdr:from>
        <xdr:to>
          <xdr:col>4</xdr:col>
          <xdr:colOff>295275</xdr:colOff>
          <xdr:row>98</xdr:row>
          <xdr:rowOff>285750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47625</xdr:rowOff>
        </xdr:from>
        <xdr:to>
          <xdr:col>5</xdr:col>
          <xdr:colOff>295275</xdr:colOff>
          <xdr:row>98</xdr:row>
          <xdr:rowOff>285750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47625</xdr:rowOff>
        </xdr:from>
        <xdr:to>
          <xdr:col>4</xdr:col>
          <xdr:colOff>295275</xdr:colOff>
          <xdr:row>99</xdr:row>
          <xdr:rowOff>285750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47625</xdr:rowOff>
        </xdr:from>
        <xdr:to>
          <xdr:col>5</xdr:col>
          <xdr:colOff>295275</xdr:colOff>
          <xdr:row>99</xdr:row>
          <xdr:rowOff>285750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101</xdr:row>
          <xdr:rowOff>47625</xdr:rowOff>
        </xdr:from>
        <xdr:to>
          <xdr:col>4</xdr:col>
          <xdr:colOff>295275</xdr:colOff>
          <xdr:row>101</xdr:row>
          <xdr:rowOff>285750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47625</xdr:rowOff>
        </xdr:from>
        <xdr:to>
          <xdr:col>5</xdr:col>
          <xdr:colOff>295275</xdr:colOff>
          <xdr:row>101</xdr:row>
          <xdr:rowOff>285750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102</xdr:row>
          <xdr:rowOff>47625</xdr:rowOff>
        </xdr:from>
        <xdr:to>
          <xdr:col>4</xdr:col>
          <xdr:colOff>295275</xdr:colOff>
          <xdr:row>102</xdr:row>
          <xdr:rowOff>285750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47625</xdr:rowOff>
        </xdr:from>
        <xdr:to>
          <xdr:col>5</xdr:col>
          <xdr:colOff>295275</xdr:colOff>
          <xdr:row>102</xdr:row>
          <xdr:rowOff>285750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103</xdr:row>
          <xdr:rowOff>47625</xdr:rowOff>
        </xdr:from>
        <xdr:to>
          <xdr:col>4</xdr:col>
          <xdr:colOff>295275</xdr:colOff>
          <xdr:row>103</xdr:row>
          <xdr:rowOff>285750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103</xdr:row>
          <xdr:rowOff>47625</xdr:rowOff>
        </xdr:from>
        <xdr:to>
          <xdr:col>5</xdr:col>
          <xdr:colOff>295275</xdr:colOff>
          <xdr:row>103</xdr:row>
          <xdr:rowOff>285750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47625</xdr:rowOff>
        </xdr:from>
        <xdr:to>
          <xdr:col>4</xdr:col>
          <xdr:colOff>295275</xdr:colOff>
          <xdr:row>104</xdr:row>
          <xdr:rowOff>285750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104</xdr:row>
          <xdr:rowOff>47625</xdr:rowOff>
        </xdr:from>
        <xdr:to>
          <xdr:col>5</xdr:col>
          <xdr:colOff>295275</xdr:colOff>
          <xdr:row>104</xdr:row>
          <xdr:rowOff>285750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47625</xdr:rowOff>
        </xdr:from>
        <xdr:to>
          <xdr:col>4</xdr:col>
          <xdr:colOff>295275</xdr:colOff>
          <xdr:row>105</xdr:row>
          <xdr:rowOff>285750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105</xdr:row>
          <xdr:rowOff>47625</xdr:rowOff>
        </xdr:from>
        <xdr:to>
          <xdr:col>5</xdr:col>
          <xdr:colOff>295275</xdr:colOff>
          <xdr:row>105</xdr:row>
          <xdr:rowOff>285750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106</xdr:row>
          <xdr:rowOff>47625</xdr:rowOff>
        </xdr:from>
        <xdr:to>
          <xdr:col>4</xdr:col>
          <xdr:colOff>295275</xdr:colOff>
          <xdr:row>106</xdr:row>
          <xdr:rowOff>285750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47625</xdr:rowOff>
        </xdr:from>
        <xdr:to>
          <xdr:col>5</xdr:col>
          <xdr:colOff>295275</xdr:colOff>
          <xdr:row>106</xdr:row>
          <xdr:rowOff>285750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107</xdr:row>
          <xdr:rowOff>47625</xdr:rowOff>
        </xdr:from>
        <xdr:to>
          <xdr:col>4</xdr:col>
          <xdr:colOff>295275</xdr:colOff>
          <xdr:row>107</xdr:row>
          <xdr:rowOff>285750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107</xdr:row>
          <xdr:rowOff>47625</xdr:rowOff>
        </xdr:from>
        <xdr:to>
          <xdr:col>5</xdr:col>
          <xdr:colOff>295275</xdr:colOff>
          <xdr:row>107</xdr:row>
          <xdr:rowOff>285750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47625</xdr:rowOff>
        </xdr:from>
        <xdr:to>
          <xdr:col>4</xdr:col>
          <xdr:colOff>295275</xdr:colOff>
          <xdr:row>108</xdr:row>
          <xdr:rowOff>285750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108</xdr:row>
          <xdr:rowOff>47625</xdr:rowOff>
        </xdr:from>
        <xdr:to>
          <xdr:col>5</xdr:col>
          <xdr:colOff>295275</xdr:colOff>
          <xdr:row>108</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47625</xdr:rowOff>
        </xdr:from>
        <xdr:to>
          <xdr:col>4</xdr:col>
          <xdr:colOff>295275</xdr:colOff>
          <xdr:row>109</xdr:row>
          <xdr:rowOff>285750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109</xdr:row>
          <xdr:rowOff>47625</xdr:rowOff>
        </xdr:from>
        <xdr:to>
          <xdr:col>5</xdr:col>
          <xdr:colOff>295275</xdr:colOff>
          <xdr:row>109</xdr:row>
          <xdr:rowOff>285750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47625</xdr:rowOff>
        </xdr:from>
        <xdr:to>
          <xdr:col>4</xdr:col>
          <xdr:colOff>295275</xdr:colOff>
          <xdr:row>113</xdr:row>
          <xdr:rowOff>285750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47625</xdr:rowOff>
        </xdr:from>
        <xdr:to>
          <xdr:col>5</xdr:col>
          <xdr:colOff>295275</xdr:colOff>
          <xdr:row>113</xdr:row>
          <xdr:rowOff>285750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47625</xdr:rowOff>
        </xdr:from>
        <xdr:to>
          <xdr:col>4</xdr:col>
          <xdr:colOff>295275</xdr:colOff>
          <xdr:row>114</xdr:row>
          <xdr:rowOff>285750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47625</xdr:rowOff>
        </xdr:from>
        <xdr:to>
          <xdr:col>5</xdr:col>
          <xdr:colOff>295275</xdr:colOff>
          <xdr:row>114</xdr:row>
          <xdr:rowOff>285750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115</xdr:row>
          <xdr:rowOff>47625</xdr:rowOff>
        </xdr:from>
        <xdr:to>
          <xdr:col>4</xdr:col>
          <xdr:colOff>295275</xdr:colOff>
          <xdr:row>115</xdr:row>
          <xdr:rowOff>285750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47625</xdr:rowOff>
        </xdr:from>
        <xdr:to>
          <xdr:col>5</xdr:col>
          <xdr:colOff>295275</xdr:colOff>
          <xdr:row>115</xdr:row>
          <xdr:rowOff>285750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116</xdr:row>
          <xdr:rowOff>47625</xdr:rowOff>
        </xdr:from>
        <xdr:to>
          <xdr:col>4</xdr:col>
          <xdr:colOff>295275</xdr:colOff>
          <xdr:row>116</xdr:row>
          <xdr:rowOff>285750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47625</xdr:rowOff>
        </xdr:from>
        <xdr:to>
          <xdr:col>5</xdr:col>
          <xdr:colOff>295275</xdr:colOff>
          <xdr:row>116</xdr:row>
          <xdr:rowOff>285750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117</xdr:row>
          <xdr:rowOff>47625</xdr:rowOff>
        </xdr:from>
        <xdr:to>
          <xdr:col>4</xdr:col>
          <xdr:colOff>295275</xdr:colOff>
          <xdr:row>117</xdr:row>
          <xdr:rowOff>285750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47625</xdr:rowOff>
        </xdr:from>
        <xdr:to>
          <xdr:col>5</xdr:col>
          <xdr:colOff>295275</xdr:colOff>
          <xdr:row>117</xdr:row>
          <xdr:rowOff>285750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118</xdr:row>
          <xdr:rowOff>47625</xdr:rowOff>
        </xdr:from>
        <xdr:to>
          <xdr:col>4</xdr:col>
          <xdr:colOff>295275</xdr:colOff>
          <xdr:row>118</xdr:row>
          <xdr:rowOff>285750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47625</xdr:rowOff>
        </xdr:from>
        <xdr:to>
          <xdr:col>5</xdr:col>
          <xdr:colOff>295275</xdr:colOff>
          <xdr:row>118</xdr:row>
          <xdr:rowOff>285750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119</xdr:row>
          <xdr:rowOff>47625</xdr:rowOff>
        </xdr:from>
        <xdr:to>
          <xdr:col>4</xdr:col>
          <xdr:colOff>295275</xdr:colOff>
          <xdr:row>119</xdr:row>
          <xdr:rowOff>285750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119</xdr:row>
          <xdr:rowOff>47625</xdr:rowOff>
        </xdr:from>
        <xdr:to>
          <xdr:col>5</xdr:col>
          <xdr:colOff>295275</xdr:colOff>
          <xdr:row>119</xdr:row>
          <xdr:rowOff>285750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120</xdr:row>
          <xdr:rowOff>47625</xdr:rowOff>
        </xdr:from>
        <xdr:to>
          <xdr:col>4</xdr:col>
          <xdr:colOff>295275</xdr:colOff>
          <xdr:row>120</xdr:row>
          <xdr:rowOff>285750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47625</xdr:rowOff>
        </xdr:from>
        <xdr:to>
          <xdr:col>5</xdr:col>
          <xdr:colOff>295275</xdr:colOff>
          <xdr:row>120</xdr:row>
          <xdr:rowOff>285750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121</xdr:row>
          <xdr:rowOff>47625</xdr:rowOff>
        </xdr:from>
        <xdr:to>
          <xdr:col>4</xdr:col>
          <xdr:colOff>295275</xdr:colOff>
          <xdr:row>121</xdr:row>
          <xdr:rowOff>285750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121</xdr:row>
          <xdr:rowOff>47625</xdr:rowOff>
        </xdr:from>
        <xdr:to>
          <xdr:col>5</xdr:col>
          <xdr:colOff>295275</xdr:colOff>
          <xdr:row>121</xdr:row>
          <xdr:rowOff>285750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47625</xdr:rowOff>
        </xdr:from>
        <xdr:to>
          <xdr:col>4</xdr:col>
          <xdr:colOff>295275</xdr:colOff>
          <xdr:row>122</xdr:row>
          <xdr:rowOff>285750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47625</xdr:rowOff>
        </xdr:from>
        <xdr:to>
          <xdr:col>5</xdr:col>
          <xdr:colOff>295275</xdr:colOff>
          <xdr:row>122</xdr:row>
          <xdr:rowOff>285750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47625</xdr:rowOff>
        </xdr:from>
        <xdr:to>
          <xdr:col>4</xdr:col>
          <xdr:colOff>295275</xdr:colOff>
          <xdr:row>123</xdr:row>
          <xdr:rowOff>285750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123</xdr:row>
          <xdr:rowOff>47625</xdr:rowOff>
        </xdr:from>
        <xdr:to>
          <xdr:col>5</xdr:col>
          <xdr:colOff>295275</xdr:colOff>
          <xdr:row>123</xdr:row>
          <xdr:rowOff>285750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125</xdr:row>
          <xdr:rowOff>47625</xdr:rowOff>
        </xdr:from>
        <xdr:to>
          <xdr:col>4</xdr:col>
          <xdr:colOff>295275</xdr:colOff>
          <xdr:row>125</xdr:row>
          <xdr:rowOff>285750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125</xdr:row>
          <xdr:rowOff>47625</xdr:rowOff>
        </xdr:from>
        <xdr:to>
          <xdr:col>5</xdr:col>
          <xdr:colOff>295275</xdr:colOff>
          <xdr:row>125</xdr:row>
          <xdr:rowOff>285750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126</xdr:row>
          <xdr:rowOff>47625</xdr:rowOff>
        </xdr:from>
        <xdr:to>
          <xdr:col>4</xdr:col>
          <xdr:colOff>295275</xdr:colOff>
          <xdr:row>126</xdr:row>
          <xdr:rowOff>285750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126</xdr:row>
          <xdr:rowOff>47625</xdr:rowOff>
        </xdr:from>
        <xdr:to>
          <xdr:col>5</xdr:col>
          <xdr:colOff>295275</xdr:colOff>
          <xdr:row>126</xdr:row>
          <xdr:rowOff>285750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47625</xdr:rowOff>
        </xdr:from>
        <xdr:to>
          <xdr:col>4</xdr:col>
          <xdr:colOff>295275</xdr:colOff>
          <xdr:row>127</xdr:row>
          <xdr:rowOff>285750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127</xdr:row>
          <xdr:rowOff>47625</xdr:rowOff>
        </xdr:from>
        <xdr:to>
          <xdr:col>5</xdr:col>
          <xdr:colOff>295275</xdr:colOff>
          <xdr:row>127</xdr:row>
          <xdr:rowOff>285750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128</xdr:row>
          <xdr:rowOff>47625</xdr:rowOff>
        </xdr:from>
        <xdr:to>
          <xdr:col>4</xdr:col>
          <xdr:colOff>295275</xdr:colOff>
          <xdr:row>128</xdr:row>
          <xdr:rowOff>285750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128</xdr:row>
          <xdr:rowOff>47625</xdr:rowOff>
        </xdr:from>
        <xdr:to>
          <xdr:col>5</xdr:col>
          <xdr:colOff>295275</xdr:colOff>
          <xdr:row>128</xdr:row>
          <xdr:rowOff>285750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129</xdr:row>
          <xdr:rowOff>47625</xdr:rowOff>
        </xdr:from>
        <xdr:to>
          <xdr:col>4</xdr:col>
          <xdr:colOff>295275</xdr:colOff>
          <xdr:row>129</xdr:row>
          <xdr:rowOff>285750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47625</xdr:rowOff>
        </xdr:from>
        <xdr:to>
          <xdr:col>5</xdr:col>
          <xdr:colOff>295275</xdr:colOff>
          <xdr:row>129</xdr:row>
          <xdr:rowOff>285750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130</xdr:row>
          <xdr:rowOff>47625</xdr:rowOff>
        </xdr:from>
        <xdr:to>
          <xdr:col>4</xdr:col>
          <xdr:colOff>295275</xdr:colOff>
          <xdr:row>130</xdr:row>
          <xdr:rowOff>285750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130</xdr:row>
          <xdr:rowOff>47625</xdr:rowOff>
        </xdr:from>
        <xdr:to>
          <xdr:col>5</xdr:col>
          <xdr:colOff>295275</xdr:colOff>
          <xdr:row>130</xdr:row>
          <xdr:rowOff>285750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131</xdr:row>
          <xdr:rowOff>47625</xdr:rowOff>
        </xdr:from>
        <xdr:to>
          <xdr:col>4</xdr:col>
          <xdr:colOff>295275</xdr:colOff>
          <xdr:row>131</xdr:row>
          <xdr:rowOff>285750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131</xdr:row>
          <xdr:rowOff>47625</xdr:rowOff>
        </xdr:from>
        <xdr:to>
          <xdr:col>5</xdr:col>
          <xdr:colOff>295275</xdr:colOff>
          <xdr:row>131</xdr:row>
          <xdr:rowOff>285750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132</xdr:row>
          <xdr:rowOff>47625</xdr:rowOff>
        </xdr:from>
        <xdr:to>
          <xdr:col>4</xdr:col>
          <xdr:colOff>295275</xdr:colOff>
          <xdr:row>132</xdr:row>
          <xdr:rowOff>285750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132</xdr:row>
          <xdr:rowOff>47625</xdr:rowOff>
        </xdr:from>
        <xdr:to>
          <xdr:col>5</xdr:col>
          <xdr:colOff>295275</xdr:colOff>
          <xdr:row>132</xdr:row>
          <xdr:rowOff>285750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133</xdr:row>
          <xdr:rowOff>47625</xdr:rowOff>
        </xdr:from>
        <xdr:to>
          <xdr:col>4</xdr:col>
          <xdr:colOff>295275</xdr:colOff>
          <xdr:row>133</xdr:row>
          <xdr:rowOff>285750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133</xdr:row>
          <xdr:rowOff>47625</xdr:rowOff>
        </xdr:from>
        <xdr:to>
          <xdr:col>5</xdr:col>
          <xdr:colOff>295275</xdr:colOff>
          <xdr:row>133</xdr:row>
          <xdr:rowOff>285750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134</xdr:row>
          <xdr:rowOff>47625</xdr:rowOff>
        </xdr:from>
        <xdr:to>
          <xdr:col>4</xdr:col>
          <xdr:colOff>295275</xdr:colOff>
          <xdr:row>134</xdr:row>
          <xdr:rowOff>285750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134</xdr:row>
          <xdr:rowOff>47625</xdr:rowOff>
        </xdr:from>
        <xdr:to>
          <xdr:col>5</xdr:col>
          <xdr:colOff>295275</xdr:colOff>
          <xdr:row>134</xdr:row>
          <xdr:rowOff>285750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136</xdr:row>
          <xdr:rowOff>47625</xdr:rowOff>
        </xdr:from>
        <xdr:to>
          <xdr:col>4</xdr:col>
          <xdr:colOff>295275</xdr:colOff>
          <xdr:row>136</xdr:row>
          <xdr:rowOff>285750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136</xdr:row>
          <xdr:rowOff>47625</xdr:rowOff>
        </xdr:from>
        <xdr:to>
          <xdr:col>5</xdr:col>
          <xdr:colOff>295275</xdr:colOff>
          <xdr:row>136</xdr:row>
          <xdr:rowOff>285750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137</xdr:row>
          <xdr:rowOff>47625</xdr:rowOff>
        </xdr:from>
        <xdr:to>
          <xdr:col>4</xdr:col>
          <xdr:colOff>295275</xdr:colOff>
          <xdr:row>137</xdr:row>
          <xdr:rowOff>285750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137</xdr:row>
          <xdr:rowOff>47625</xdr:rowOff>
        </xdr:from>
        <xdr:to>
          <xdr:col>5</xdr:col>
          <xdr:colOff>295275</xdr:colOff>
          <xdr:row>137</xdr:row>
          <xdr:rowOff>285750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138</xdr:row>
          <xdr:rowOff>47625</xdr:rowOff>
        </xdr:from>
        <xdr:to>
          <xdr:col>4</xdr:col>
          <xdr:colOff>295275</xdr:colOff>
          <xdr:row>138</xdr:row>
          <xdr:rowOff>285750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138</xdr:row>
          <xdr:rowOff>47625</xdr:rowOff>
        </xdr:from>
        <xdr:to>
          <xdr:col>5</xdr:col>
          <xdr:colOff>295275</xdr:colOff>
          <xdr:row>138</xdr:row>
          <xdr:rowOff>285750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139</xdr:row>
          <xdr:rowOff>47625</xdr:rowOff>
        </xdr:from>
        <xdr:to>
          <xdr:col>4</xdr:col>
          <xdr:colOff>295275</xdr:colOff>
          <xdr:row>139</xdr:row>
          <xdr:rowOff>285750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139</xdr:row>
          <xdr:rowOff>47625</xdr:rowOff>
        </xdr:from>
        <xdr:to>
          <xdr:col>5</xdr:col>
          <xdr:colOff>295275</xdr:colOff>
          <xdr:row>139</xdr:row>
          <xdr:rowOff>285750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140</xdr:row>
          <xdr:rowOff>47625</xdr:rowOff>
        </xdr:from>
        <xdr:to>
          <xdr:col>4</xdr:col>
          <xdr:colOff>295275</xdr:colOff>
          <xdr:row>140</xdr:row>
          <xdr:rowOff>285750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140</xdr:row>
          <xdr:rowOff>47625</xdr:rowOff>
        </xdr:from>
        <xdr:to>
          <xdr:col>5</xdr:col>
          <xdr:colOff>295275</xdr:colOff>
          <xdr:row>140</xdr:row>
          <xdr:rowOff>285750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141</xdr:row>
          <xdr:rowOff>47625</xdr:rowOff>
        </xdr:from>
        <xdr:to>
          <xdr:col>4</xdr:col>
          <xdr:colOff>295275</xdr:colOff>
          <xdr:row>141</xdr:row>
          <xdr:rowOff>285750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141</xdr:row>
          <xdr:rowOff>47625</xdr:rowOff>
        </xdr:from>
        <xdr:to>
          <xdr:col>5</xdr:col>
          <xdr:colOff>295275</xdr:colOff>
          <xdr:row>141</xdr:row>
          <xdr:rowOff>285750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142</xdr:row>
          <xdr:rowOff>47625</xdr:rowOff>
        </xdr:from>
        <xdr:to>
          <xdr:col>4</xdr:col>
          <xdr:colOff>295275</xdr:colOff>
          <xdr:row>142</xdr:row>
          <xdr:rowOff>285750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142</xdr:row>
          <xdr:rowOff>47625</xdr:rowOff>
        </xdr:from>
        <xdr:to>
          <xdr:col>5</xdr:col>
          <xdr:colOff>295275</xdr:colOff>
          <xdr:row>142</xdr:row>
          <xdr:rowOff>285750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144</xdr:row>
          <xdr:rowOff>47625</xdr:rowOff>
        </xdr:from>
        <xdr:to>
          <xdr:col>4</xdr:col>
          <xdr:colOff>295275</xdr:colOff>
          <xdr:row>144</xdr:row>
          <xdr:rowOff>285750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144</xdr:row>
          <xdr:rowOff>47625</xdr:rowOff>
        </xdr:from>
        <xdr:to>
          <xdr:col>5</xdr:col>
          <xdr:colOff>295275</xdr:colOff>
          <xdr:row>144</xdr:row>
          <xdr:rowOff>285750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145</xdr:row>
          <xdr:rowOff>47625</xdr:rowOff>
        </xdr:from>
        <xdr:to>
          <xdr:col>4</xdr:col>
          <xdr:colOff>295275</xdr:colOff>
          <xdr:row>145</xdr:row>
          <xdr:rowOff>285750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145</xdr:row>
          <xdr:rowOff>47625</xdr:rowOff>
        </xdr:from>
        <xdr:to>
          <xdr:col>5</xdr:col>
          <xdr:colOff>295275</xdr:colOff>
          <xdr:row>145</xdr:row>
          <xdr:rowOff>285750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146</xdr:row>
          <xdr:rowOff>47625</xdr:rowOff>
        </xdr:from>
        <xdr:to>
          <xdr:col>4</xdr:col>
          <xdr:colOff>295275</xdr:colOff>
          <xdr:row>146</xdr:row>
          <xdr:rowOff>285750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146</xdr:row>
          <xdr:rowOff>47625</xdr:rowOff>
        </xdr:from>
        <xdr:to>
          <xdr:col>5</xdr:col>
          <xdr:colOff>295275</xdr:colOff>
          <xdr:row>146</xdr:row>
          <xdr:rowOff>285750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147</xdr:row>
          <xdr:rowOff>47625</xdr:rowOff>
        </xdr:from>
        <xdr:to>
          <xdr:col>4</xdr:col>
          <xdr:colOff>295275</xdr:colOff>
          <xdr:row>147</xdr:row>
          <xdr:rowOff>285750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147</xdr:row>
          <xdr:rowOff>47625</xdr:rowOff>
        </xdr:from>
        <xdr:to>
          <xdr:col>5</xdr:col>
          <xdr:colOff>295275</xdr:colOff>
          <xdr:row>147</xdr:row>
          <xdr:rowOff>285750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148</xdr:row>
          <xdr:rowOff>47625</xdr:rowOff>
        </xdr:from>
        <xdr:to>
          <xdr:col>4</xdr:col>
          <xdr:colOff>295275</xdr:colOff>
          <xdr:row>148</xdr:row>
          <xdr:rowOff>285750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148</xdr:row>
          <xdr:rowOff>47625</xdr:rowOff>
        </xdr:from>
        <xdr:to>
          <xdr:col>5</xdr:col>
          <xdr:colOff>295275</xdr:colOff>
          <xdr:row>148</xdr:row>
          <xdr:rowOff>285750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149</xdr:row>
          <xdr:rowOff>47625</xdr:rowOff>
        </xdr:from>
        <xdr:to>
          <xdr:col>4</xdr:col>
          <xdr:colOff>295275</xdr:colOff>
          <xdr:row>149</xdr:row>
          <xdr:rowOff>285750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149</xdr:row>
          <xdr:rowOff>47625</xdr:rowOff>
        </xdr:from>
        <xdr:to>
          <xdr:col>5</xdr:col>
          <xdr:colOff>295275</xdr:colOff>
          <xdr:row>149</xdr:row>
          <xdr:rowOff>285750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151</xdr:row>
          <xdr:rowOff>866775</xdr:rowOff>
        </xdr:from>
        <xdr:to>
          <xdr:col>4</xdr:col>
          <xdr:colOff>295275</xdr:colOff>
          <xdr:row>151</xdr:row>
          <xdr:rowOff>1104900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151</xdr:row>
          <xdr:rowOff>866775</xdr:rowOff>
        </xdr:from>
        <xdr:to>
          <xdr:col>5</xdr:col>
          <xdr:colOff>295275</xdr:colOff>
          <xdr:row>151</xdr:row>
          <xdr:rowOff>1104900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76200</xdr:colOff>
      <xdr:row>5</xdr:row>
      <xdr:rowOff>1828799</xdr:rowOff>
    </xdr:from>
    <xdr:to>
      <xdr:col>2</xdr:col>
      <xdr:colOff>3238500</xdr:colOff>
      <xdr:row>5</xdr:row>
      <xdr:rowOff>2371724</xdr:rowOff>
    </xdr:to>
    <xdr:grpSp>
      <xdr:nvGrpSpPr>
        <xdr:cNvPr id="268" name="グループ化 267">
          <a:extLst>
            <a:ext uri="{FF2B5EF4-FFF2-40B4-BE49-F238E27FC236}">
              <a16:creationId xmlns:a16="http://schemas.microsoft.com/office/drawing/2014/main" id="{00000000-0008-0000-0100-00000C010000}"/>
            </a:ext>
          </a:extLst>
        </xdr:cNvPr>
        <xdr:cNvGrpSpPr/>
      </xdr:nvGrpSpPr>
      <xdr:grpSpPr>
        <a:xfrm>
          <a:off x="1238250" y="3314699"/>
          <a:ext cx="3162300" cy="542925"/>
          <a:chOff x="1123950" y="4791074"/>
          <a:chExt cx="3162300" cy="542925"/>
        </a:xfrm>
      </xdr:grpSpPr>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143250" y="4848225"/>
            <a:ext cx="419100" cy="34290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a:t>
            </a:r>
          </a:p>
        </xdr:txBody>
      </xdr:sp>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124075" y="4848225"/>
            <a:ext cx="419100" cy="34290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123950" y="4791074"/>
            <a:ext cx="1095375"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latin typeface="ＭＳ Ｐゴシック" panose="020B0600070205080204" pitchFamily="50" charset="-128"/>
                <a:ea typeface="ＭＳ Ｐゴシック" panose="020B0600070205080204" pitchFamily="50" charset="-128"/>
              </a:rPr>
              <a:t>前年度の通いｻｰﾋﾞｽ利用者延数　                                    </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                     　人</a:t>
            </a:r>
          </a:p>
        </xdr:txBody>
      </xdr:sp>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390775" y="4791074"/>
            <a:ext cx="89535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latin typeface="ＭＳ Ｐゴシック" panose="020B0600070205080204" pitchFamily="50" charset="-128"/>
                <a:ea typeface="ＭＳ Ｐゴシック" panose="020B0600070205080204" pitchFamily="50" charset="-128"/>
              </a:rPr>
              <a:t>前年度の日数</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　　　　　　　　　　</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              日</a:t>
            </a:r>
          </a:p>
        </xdr:txBody>
      </xdr:sp>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438525" y="4791074"/>
            <a:ext cx="847725"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latin typeface="ＭＳ Ｐゴシック" panose="020B0600070205080204" pitchFamily="50" charset="-128"/>
                <a:ea typeface="ＭＳ Ｐゴシック" panose="020B0600070205080204" pitchFamily="50" charset="-128"/>
              </a:rPr>
              <a:t>通いｻｰﾋﾞｽの利用者数　　　　　　　　　　</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               人</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66675</xdr:colOff>
          <xdr:row>100</xdr:row>
          <xdr:rowOff>47625</xdr:rowOff>
        </xdr:from>
        <xdr:to>
          <xdr:col>4</xdr:col>
          <xdr:colOff>295275</xdr:colOff>
          <xdr:row>100</xdr:row>
          <xdr:rowOff>285750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47625</xdr:rowOff>
        </xdr:from>
        <xdr:to>
          <xdr:col>5</xdr:col>
          <xdr:colOff>295275</xdr:colOff>
          <xdr:row>100</xdr:row>
          <xdr:rowOff>285750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102</xdr:row>
          <xdr:rowOff>0</xdr:rowOff>
        </xdr:from>
        <xdr:to>
          <xdr:col>4</xdr:col>
          <xdr:colOff>295275</xdr:colOff>
          <xdr:row>102</xdr:row>
          <xdr:rowOff>238125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0</xdr:rowOff>
        </xdr:from>
        <xdr:to>
          <xdr:col>5</xdr:col>
          <xdr:colOff>295275</xdr:colOff>
          <xdr:row>102</xdr:row>
          <xdr:rowOff>238125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143</xdr:row>
          <xdr:rowOff>47625</xdr:rowOff>
        </xdr:from>
        <xdr:to>
          <xdr:col>4</xdr:col>
          <xdr:colOff>295275</xdr:colOff>
          <xdr:row>143</xdr:row>
          <xdr:rowOff>285750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143</xdr:row>
          <xdr:rowOff>47625</xdr:rowOff>
        </xdr:from>
        <xdr:to>
          <xdr:col>5</xdr:col>
          <xdr:colOff>295275</xdr:colOff>
          <xdr:row>143</xdr:row>
          <xdr:rowOff>285750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2125980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173736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8974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173736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78974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1"/>
  <sheetViews>
    <sheetView zoomScaleNormal="100" zoomScaleSheetLayoutView="100" workbookViewId="0">
      <selection activeCell="O3" sqref="O3"/>
    </sheetView>
  </sheetViews>
  <sheetFormatPr defaultRowHeight="13.5"/>
  <cols>
    <col min="1" max="1" width="13.75" style="199" customWidth="1"/>
    <col min="2" max="11" width="6.75" style="199" customWidth="1"/>
    <col min="12" max="16384" width="9" style="199"/>
  </cols>
  <sheetData>
    <row r="2" spans="1:20" ht="31.5" customHeight="1">
      <c r="A2" s="849" t="s">
        <v>284</v>
      </c>
      <c r="B2" s="849"/>
      <c r="C2" s="849"/>
      <c r="D2" s="849"/>
      <c r="E2" s="849"/>
      <c r="F2" s="849"/>
      <c r="G2" s="849"/>
      <c r="H2" s="849"/>
      <c r="I2" s="849"/>
      <c r="J2" s="849"/>
      <c r="K2" s="849"/>
    </row>
    <row r="3" spans="1:20" ht="31.5" customHeight="1" thickBot="1"/>
    <row r="4" spans="1:20" ht="35.1" customHeight="1" thickBot="1">
      <c r="A4" s="200"/>
      <c r="B4" s="850" t="s">
        <v>285</v>
      </c>
      <c r="C4" s="850"/>
      <c r="D4" s="851" t="s">
        <v>306</v>
      </c>
      <c r="E4" s="852"/>
      <c r="F4" s="852"/>
      <c r="G4" s="852"/>
      <c r="H4" s="852"/>
      <c r="I4" s="853"/>
      <c r="J4" s="201"/>
      <c r="K4" s="202"/>
      <c r="L4" s="202"/>
      <c r="M4" s="202"/>
      <c r="N4" s="202"/>
      <c r="O4" s="202"/>
      <c r="P4" s="202"/>
      <c r="Q4" s="202"/>
      <c r="R4" s="203"/>
      <c r="S4" s="203"/>
      <c r="T4" s="203"/>
    </row>
    <row r="5" spans="1:20" ht="29.25" customHeight="1">
      <c r="A5" s="200"/>
      <c r="B5" s="200"/>
      <c r="C5" s="200"/>
      <c r="D5" s="200"/>
      <c r="E5" s="200"/>
      <c r="F5" s="200"/>
      <c r="G5" s="200"/>
      <c r="H5" s="200"/>
      <c r="I5" s="200"/>
      <c r="J5" s="200"/>
      <c r="K5" s="200"/>
    </row>
    <row r="6" spans="1:20" ht="31.5" customHeight="1">
      <c r="F6" s="854" t="s">
        <v>286</v>
      </c>
      <c r="G6" s="854"/>
      <c r="H6" s="854"/>
      <c r="I6" s="854"/>
      <c r="J6" s="854"/>
      <c r="K6" s="854"/>
    </row>
    <row r="7" spans="1:20" ht="31.5" customHeight="1" thickBot="1">
      <c r="A7" s="204" t="s">
        <v>287</v>
      </c>
    </row>
    <row r="8" spans="1:20" ht="41.25" customHeight="1">
      <c r="A8" s="205" t="s">
        <v>288</v>
      </c>
      <c r="B8" s="855"/>
      <c r="C8" s="855"/>
      <c r="D8" s="855"/>
      <c r="E8" s="855"/>
      <c r="F8" s="855"/>
      <c r="G8" s="855"/>
      <c r="H8" s="855"/>
      <c r="I8" s="855"/>
      <c r="J8" s="855"/>
      <c r="K8" s="856"/>
    </row>
    <row r="9" spans="1:20" ht="41.25" customHeight="1" thickBot="1">
      <c r="A9" s="206" t="s">
        <v>289</v>
      </c>
      <c r="B9" s="207"/>
      <c r="C9" s="208"/>
      <c r="D9" s="208"/>
      <c r="E9" s="208"/>
      <c r="F9" s="208"/>
      <c r="G9" s="208"/>
      <c r="H9" s="208"/>
      <c r="I9" s="208"/>
      <c r="J9" s="208"/>
      <c r="K9" s="209"/>
    </row>
    <row r="10" spans="1:20" ht="41.25" customHeight="1" thickBot="1">
      <c r="A10" s="210"/>
    </row>
    <row r="11" spans="1:20" ht="41.25" customHeight="1" thickBot="1">
      <c r="A11" s="211" t="s">
        <v>290</v>
      </c>
      <c r="B11" s="212"/>
      <c r="C11" s="213"/>
      <c r="D11" s="213"/>
      <c r="E11" s="213"/>
      <c r="F11" s="213"/>
      <c r="G11" s="213"/>
      <c r="H11" s="213"/>
      <c r="I11" s="213"/>
      <c r="J11" s="213"/>
      <c r="K11" s="214"/>
    </row>
    <row r="12" spans="1:20" ht="41.25" customHeight="1" thickBot="1">
      <c r="A12" s="215" t="s">
        <v>291</v>
      </c>
      <c r="B12" s="846"/>
      <c r="C12" s="847"/>
      <c r="D12" s="847"/>
      <c r="E12" s="847"/>
      <c r="F12" s="847"/>
      <c r="G12" s="847"/>
      <c r="H12" s="847"/>
      <c r="I12" s="847"/>
      <c r="J12" s="847"/>
      <c r="K12" s="848"/>
    </row>
    <row r="13" spans="1:20" ht="41.25" customHeight="1" thickBot="1">
      <c r="A13" s="211" t="s">
        <v>292</v>
      </c>
      <c r="B13" s="846"/>
      <c r="C13" s="847"/>
      <c r="D13" s="847"/>
      <c r="E13" s="847"/>
      <c r="F13" s="847"/>
      <c r="G13" s="847"/>
      <c r="H13" s="847"/>
      <c r="I13" s="847"/>
      <c r="J13" s="847"/>
      <c r="K13" s="848"/>
    </row>
    <row r="14" spans="1:20" ht="41.25" customHeight="1" thickBot="1">
      <c r="A14" s="857" t="s">
        <v>293</v>
      </c>
      <c r="B14" s="216" t="s">
        <v>294</v>
      </c>
      <c r="C14" s="217"/>
      <c r="D14" s="217"/>
      <c r="E14" s="218"/>
      <c r="F14" s="218"/>
      <c r="G14" s="218"/>
      <c r="H14" s="218"/>
      <c r="I14" s="218"/>
      <c r="J14" s="218"/>
      <c r="K14" s="219"/>
    </row>
    <row r="15" spans="1:20" ht="41.25" customHeight="1" thickBot="1">
      <c r="A15" s="857"/>
      <c r="B15" s="858"/>
      <c r="C15" s="859"/>
      <c r="D15" s="859"/>
      <c r="E15" s="859"/>
      <c r="F15" s="859"/>
      <c r="G15" s="859"/>
      <c r="H15" s="859"/>
      <c r="I15" s="859"/>
      <c r="J15" s="859"/>
      <c r="K15" s="860"/>
    </row>
    <row r="16" spans="1:20" ht="41.25" customHeight="1" thickBot="1">
      <c r="A16" s="857" t="s">
        <v>295</v>
      </c>
      <c r="B16" s="861" t="s">
        <v>296</v>
      </c>
      <c r="C16" s="862"/>
      <c r="D16" s="861"/>
      <c r="E16" s="863"/>
      <c r="F16" s="862"/>
      <c r="G16" s="861" t="s">
        <v>297</v>
      </c>
      <c r="H16" s="862"/>
      <c r="I16" s="861"/>
      <c r="J16" s="863"/>
      <c r="K16" s="862"/>
    </row>
    <row r="17" spans="1:11" ht="41.25" customHeight="1" thickBot="1">
      <c r="A17" s="857"/>
      <c r="B17" s="864" t="s">
        <v>298</v>
      </c>
      <c r="C17" s="865"/>
      <c r="D17" s="861"/>
      <c r="E17" s="863"/>
      <c r="F17" s="863"/>
      <c r="G17" s="863"/>
      <c r="H17" s="863"/>
      <c r="I17" s="863"/>
      <c r="J17" s="863"/>
      <c r="K17" s="862"/>
    </row>
    <row r="18" spans="1:11" ht="41.25" customHeight="1" thickBot="1">
      <c r="A18" s="220" t="s">
        <v>299</v>
      </c>
      <c r="B18" s="866" t="s">
        <v>300</v>
      </c>
      <c r="C18" s="847"/>
      <c r="D18" s="847"/>
      <c r="E18" s="847"/>
      <c r="F18" s="847"/>
      <c r="G18" s="847"/>
      <c r="H18" s="847"/>
      <c r="I18" s="847"/>
      <c r="J18" s="847"/>
      <c r="K18" s="848"/>
    </row>
    <row r="19" spans="1:11" ht="41.25" customHeight="1" thickBot="1">
      <c r="A19" s="220" t="s">
        <v>301</v>
      </c>
      <c r="B19" s="866" t="s">
        <v>300</v>
      </c>
      <c r="C19" s="847"/>
      <c r="D19" s="847"/>
      <c r="E19" s="847"/>
      <c r="F19" s="847"/>
      <c r="G19" s="847"/>
      <c r="H19" s="847"/>
      <c r="I19" s="847"/>
      <c r="J19" s="847"/>
      <c r="K19" s="848"/>
    </row>
    <row r="20" spans="1:11" ht="41.25" customHeight="1" thickBot="1">
      <c r="A20" s="211" t="s">
        <v>302</v>
      </c>
      <c r="B20" s="221" t="s">
        <v>303</v>
      </c>
      <c r="C20" s="867"/>
      <c r="D20" s="868"/>
      <c r="E20" s="869"/>
      <c r="F20" s="221" t="s">
        <v>304</v>
      </c>
      <c r="G20" s="846"/>
      <c r="H20" s="847"/>
      <c r="I20" s="847"/>
      <c r="J20" s="847"/>
      <c r="K20" s="848"/>
    </row>
    <row r="21" spans="1:11" ht="41.25" customHeight="1" thickBot="1">
      <c r="A21" s="211" t="s">
        <v>305</v>
      </c>
      <c r="B21" s="221" t="s">
        <v>303</v>
      </c>
      <c r="C21" s="846"/>
      <c r="D21" s="847"/>
      <c r="E21" s="848"/>
      <c r="F21" s="221" t="s">
        <v>304</v>
      </c>
      <c r="G21" s="846"/>
      <c r="H21" s="847"/>
      <c r="I21" s="847"/>
      <c r="J21" s="847"/>
      <c r="K21" s="848"/>
    </row>
  </sheetData>
  <mergeCells count="22">
    <mergeCell ref="B18:K18"/>
    <mergeCell ref="B19:K19"/>
    <mergeCell ref="C20:E20"/>
    <mergeCell ref="G20:K20"/>
    <mergeCell ref="C21:E21"/>
    <mergeCell ref="G21:K21"/>
    <mergeCell ref="B13:K13"/>
    <mergeCell ref="A14:A15"/>
    <mergeCell ref="B15:K15"/>
    <mergeCell ref="A16:A17"/>
    <mergeCell ref="B16:C16"/>
    <mergeCell ref="D16:F16"/>
    <mergeCell ref="G16:H16"/>
    <mergeCell ref="I16:K16"/>
    <mergeCell ref="B17:C17"/>
    <mergeCell ref="D17:K17"/>
    <mergeCell ref="B12:K12"/>
    <mergeCell ref="A2:K2"/>
    <mergeCell ref="B4:C4"/>
    <mergeCell ref="D4:I4"/>
    <mergeCell ref="F6:K6"/>
    <mergeCell ref="B8:K8"/>
  </mergeCells>
  <phoneticPr fontId="3"/>
  <printOptions horizontalCentere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56"/>
  <sheetViews>
    <sheetView showGridLines="0" tabSelected="1" zoomScaleNormal="100" zoomScaleSheetLayoutView="100" zoomScalePageLayoutView="50" workbookViewId="0">
      <selection activeCell="G6" sqref="G6"/>
    </sheetView>
  </sheetViews>
  <sheetFormatPr defaultRowHeight="33.75" customHeight="1"/>
  <cols>
    <col min="1" max="1" width="11.625" style="25" customWidth="1"/>
    <col min="2" max="2" width="3.625" style="24" bestFit="1" customWidth="1"/>
    <col min="3" max="3" width="42.875" style="810" customWidth="1"/>
    <col min="4" max="4" width="13.75" style="23" customWidth="1"/>
    <col min="5" max="6" width="4.5" style="22" customWidth="1"/>
    <col min="7" max="7" width="22.875" style="22" customWidth="1"/>
    <col min="8" max="16384" width="9" style="22"/>
  </cols>
  <sheetData>
    <row r="1" spans="1:8" ht="24" customHeight="1">
      <c r="A1" s="913" t="s">
        <v>283</v>
      </c>
      <c r="B1" s="913"/>
      <c r="C1" s="913"/>
      <c r="D1" s="913"/>
      <c r="E1" s="913"/>
      <c r="F1" s="913"/>
      <c r="G1" s="913"/>
    </row>
    <row r="2" spans="1:8" s="197" customFormat="1" ht="20.25" customHeight="1">
      <c r="A2" s="914" t="s">
        <v>282</v>
      </c>
      <c r="B2" s="914"/>
      <c r="C2" s="914"/>
      <c r="D2" s="914"/>
      <c r="E2" s="914"/>
      <c r="F2" s="914"/>
      <c r="G2" s="198"/>
    </row>
    <row r="3" spans="1:8" ht="19.5" customHeight="1">
      <c r="A3" s="915" t="s">
        <v>0</v>
      </c>
      <c r="B3" s="196"/>
      <c r="C3" s="917" t="s">
        <v>281</v>
      </c>
      <c r="D3" s="919" t="s">
        <v>280</v>
      </c>
      <c r="E3" s="921" t="s">
        <v>2</v>
      </c>
      <c r="F3" s="922"/>
      <c r="G3" s="915" t="s">
        <v>279</v>
      </c>
    </row>
    <row r="4" spans="1:8" ht="21.75" customHeight="1">
      <c r="A4" s="916"/>
      <c r="B4" s="195"/>
      <c r="C4" s="918"/>
      <c r="D4" s="920"/>
      <c r="E4" s="194" t="s">
        <v>278</v>
      </c>
      <c r="F4" s="194" t="s">
        <v>277</v>
      </c>
      <c r="G4" s="916"/>
    </row>
    <row r="5" spans="1:8" ht="31.5" customHeight="1">
      <c r="A5" s="888" t="s">
        <v>276</v>
      </c>
      <c r="B5" s="889"/>
      <c r="C5" s="889"/>
      <c r="D5" s="889"/>
      <c r="E5" s="889"/>
      <c r="F5" s="889"/>
      <c r="G5" s="890"/>
    </row>
    <row r="6" spans="1:8" s="31" customFormat="1" ht="300.75" customHeight="1">
      <c r="A6" s="163" t="s">
        <v>275</v>
      </c>
      <c r="B6" s="69" t="s">
        <v>69</v>
      </c>
      <c r="C6" s="757" t="s">
        <v>274</v>
      </c>
      <c r="D6" s="875" t="s">
        <v>273</v>
      </c>
      <c r="E6" s="137"/>
      <c r="F6" s="137"/>
      <c r="G6" s="188"/>
    </row>
    <row r="7" spans="1:8" s="31" customFormat="1" ht="237.75" customHeight="1">
      <c r="A7" s="134"/>
      <c r="B7" s="64" t="s">
        <v>80</v>
      </c>
      <c r="C7" s="758" t="s">
        <v>272</v>
      </c>
      <c r="D7" s="876"/>
      <c r="E7" s="63"/>
      <c r="F7" s="63"/>
      <c r="G7" s="192"/>
    </row>
    <row r="8" spans="1:8" s="31" customFormat="1" ht="36" customHeight="1">
      <c r="A8" s="134"/>
      <c r="B8" s="64" t="s">
        <v>78</v>
      </c>
      <c r="C8" s="759" t="s">
        <v>271</v>
      </c>
      <c r="D8" s="876"/>
      <c r="E8" s="133"/>
      <c r="F8" s="133"/>
      <c r="G8" s="189"/>
    </row>
    <row r="9" spans="1:8" s="31" customFormat="1" ht="82.5" customHeight="1">
      <c r="A9" s="131"/>
      <c r="B9" s="58" t="s">
        <v>76</v>
      </c>
      <c r="C9" s="760" t="s">
        <v>709</v>
      </c>
      <c r="D9" s="880"/>
      <c r="E9" s="130"/>
      <c r="F9" s="130"/>
      <c r="G9" s="187"/>
    </row>
    <row r="10" spans="1:8" s="31" customFormat="1" ht="99.75" customHeight="1">
      <c r="A10" s="134"/>
      <c r="B10" s="66" t="s">
        <v>110</v>
      </c>
      <c r="C10" s="758" t="s">
        <v>270</v>
      </c>
      <c r="D10" s="193"/>
      <c r="E10" s="143"/>
      <c r="F10" s="143"/>
      <c r="G10" s="192"/>
    </row>
    <row r="11" spans="1:8" s="31" customFormat="1" ht="52.5" customHeight="1">
      <c r="A11" s="134"/>
      <c r="B11" s="61"/>
      <c r="C11" s="761" t="s">
        <v>269</v>
      </c>
      <c r="D11" s="884"/>
      <c r="E11" s="891"/>
      <c r="F11" s="891"/>
      <c r="G11" s="191"/>
    </row>
    <row r="12" spans="1:8" s="31" customFormat="1" ht="108.75" customHeight="1">
      <c r="A12" s="134"/>
      <c r="B12" s="96" t="s">
        <v>86</v>
      </c>
      <c r="C12" s="762" t="s">
        <v>268</v>
      </c>
      <c r="D12" s="876"/>
      <c r="E12" s="892"/>
      <c r="F12" s="892"/>
      <c r="G12" s="190"/>
    </row>
    <row r="13" spans="1:8" s="31" customFormat="1" ht="189" customHeight="1">
      <c r="A13" s="134"/>
      <c r="B13" s="64" t="s">
        <v>107</v>
      </c>
      <c r="C13" s="759" t="s">
        <v>267</v>
      </c>
      <c r="D13" s="880"/>
      <c r="E13" s="133"/>
      <c r="F13" s="133"/>
      <c r="G13" s="189"/>
    </row>
    <row r="14" spans="1:8" s="31" customFormat="1" ht="180.75" customHeight="1">
      <c r="A14" s="108" t="s">
        <v>266</v>
      </c>
      <c r="B14" s="69" t="s">
        <v>69</v>
      </c>
      <c r="C14" s="763" t="s">
        <v>704</v>
      </c>
      <c r="D14" s="114" t="s">
        <v>265</v>
      </c>
      <c r="E14" s="156"/>
      <c r="F14" s="156"/>
      <c r="G14" s="188"/>
    </row>
    <row r="15" spans="1:8" s="31" customFormat="1" ht="94.5" customHeight="1">
      <c r="A15" s="131"/>
      <c r="B15" s="58" t="s">
        <v>66</v>
      </c>
      <c r="C15" s="811" t="s">
        <v>710</v>
      </c>
      <c r="D15" s="90"/>
      <c r="E15" s="130"/>
      <c r="F15" s="154"/>
      <c r="G15" s="187"/>
    </row>
    <row r="16" spans="1:8" s="31" customFormat="1" ht="105" customHeight="1">
      <c r="A16" s="48" t="s">
        <v>264</v>
      </c>
      <c r="B16" s="47" t="s">
        <v>69</v>
      </c>
      <c r="C16" s="764" t="s">
        <v>705</v>
      </c>
      <c r="D16" s="98" t="s">
        <v>263</v>
      </c>
      <c r="E16" s="122"/>
      <c r="F16" s="122"/>
      <c r="G16" s="186"/>
      <c r="H16" s="185"/>
    </row>
    <row r="17" spans="1:7" s="31" customFormat="1" ht="159.75" customHeight="1">
      <c r="A17" s="106"/>
      <c r="B17" s="105" t="s">
        <v>66</v>
      </c>
      <c r="C17" s="765" t="s">
        <v>262</v>
      </c>
      <c r="D17" s="106"/>
      <c r="E17" s="120"/>
      <c r="F17" s="120"/>
      <c r="G17" s="184"/>
    </row>
    <row r="18" spans="1:7" s="31" customFormat="1" ht="37.5" customHeight="1">
      <c r="A18" s="872" t="s">
        <v>261</v>
      </c>
      <c r="B18" s="873"/>
      <c r="C18" s="873"/>
      <c r="D18" s="873"/>
      <c r="E18" s="873"/>
      <c r="F18" s="873"/>
      <c r="G18" s="874"/>
    </row>
    <row r="19" spans="1:7" s="31" customFormat="1" ht="33.75" customHeight="1">
      <c r="A19" s="134" t="s">
        <v>260</v>
      </c>
      <c r="B19" s="183" t="s">
        <v>69</v>
      </c>
      <c r="C19" s="766" t="s">
        <v>259</v>
      </c>
      <c r="D19" s="893" t="s">
        <v>258</v>
      </c>
      <c r="E19" s="137"/>
      <c r="F19" s="137"/>
      <c r="G19" s="136"/>
    </row>
    <row r="20" spans="1:7" s="31" customFormat="1" ht="115.5" customHeight="1">
      <c r="A20" s="131"/>
      <c r="B20" s="58" t="s">
        <v>66</v>
      </c>
      <c r="C20" s="767" t="s">
        <v>257</v>
      </c>
      <c r="D20" s="894"/>
      <c r="E20" s="130"/>
      <c r="F20" s="130"/>
      <c r="G20" s="182"/>
    </row>
    <row r="21" spans="1:7" s="31" customFormat="1" ht="33" customHeight="1">
      <c r="A21" s="93" t="s">
        <v>256</v>
      </c>
      <c r="B21" s="66" t="s">
        <v>69</v>
      </c>
      <c r="C21" s="768" t="s">
        <v>255</v>
      </c>
      <c r="D21" s="114" t="s">
        <v>254</v>
      </c>
      <c r="E21" s="68"/>
      <c r="F21" s="68"/>
      <c r="G21" s="136"/>
    </row>
    <row r="22" spans="1:7" s="31" customFormat="1" ht="33" customHeight="1">
      <c r="A22" s="181"/>
      <c r="B22" s="66" t="s">
        <v>80</v>
      </c>
      <c r="C22" s="758" t="s">
        <v>253</v>
      </c>
      <c r="D22" s="180"/>
      <c r="E22" s="78"/>
      <c r="F22" s="179"/>
      <c r="G22" s="77"/>
    </row>
    <row r="23" spans="1:7" s="31" customFormat="1" ht="33" customHeight="1">
      <c r="A23" s="91"/>
      <c r="B23" s="66" t="s">
        <v>78</v>
      </c>
      <c r="C23" s="769" t="s">
        <v>252</v>
      </c>
      <c r="D23" s="114"/>
      <c r="E23" s="63"/>
      <c r="F23" s="63"/>
      <c r="G23" s="83"/>
    </row>
    <row r="24" spans="1:7" s="31" customFormat="1" ht="33" customHeight="1">
      <c r="A24" s="89"/>
      <c r="B24" s="58" t="s">
        <v>76</v>
      </c>
      <c r="C24" s="760" t="s">
        <v>251</v>
      </c>
      <c r="D24" s="57"/>
      <c r="E24" s="88"/>
      <c r="F24" s="178"/>
      <c r="G24" s="87"/>
    </row>
    <row r="25" spans="1:7" s="36" customFormat="1" ht="31.5" customHeight="1">
      <c r="A25" s="923" t="s">
        <v>250</v>
      </c>
      <c r="B25" s="924"/>
      <c r="C25" s="924"/>
      <c r="D25" s="924"/>
      <c r="E25" s="924"/>
      <c r="F25" s="924"/>
      <c r="G25" s="925"/>
    </row>
    <row r="26" spans="1:7" s="31" customFormat="1" ht="80.099999999999994" customHeight="1">
      <c r="A26" s="94" t="s">
        <v>249</v>
      </c>
      <c r="B26" s="177"/>
      <c r="C26" s="770" t="s">
        <v>248</v>
      </c>
      <c r="D26" s="168" t="s">
        <v>731</v>
      </c>
      <c r="E26" s="118"/>
      <c r="F26" s="176"/>
      <c r="G26" s="99"/>
    </row>
    <row r="27" spans="1:7" s="31" customFormat="1" ht="48" customHeight="1">
      <c r="A27" s="166" t="s">
        <v>247</v>
      </c>
      <c r="B27" s="170"/>
      <c r="C27" s="771" t="s">
        <v>246</v>
      </c>
      <c r="D27" s="52" t="s">
        <v>732</v>
      </c>
      <c r="E27" s="51"/>
      <c r="F27" s="51"/>
      <c r="G27" s="71"/>
    </row>
    <row r="28" spans="1:7" s="31" customFormat="1" ht="48" customHeight="1">
      <c r="A28" s="71" t="s">
        <v>245</v>
      </c>
      <c r="B28" s="175"/>
      <c r="C28" s="772" t="s">
        <v>244</v>
      </c>
      <c r="D28" s="128" t="s">
        <v>733</v>
      </c>
      <c r="E28" s="174"/>
      <c r="F28" s="174"/>
      <c r="G28" s="173"/>
    </row>
    <row r="29" spans="1:7" s="31" customFormat="1" ht="48" customHeight="1">
      <c r="A29" s="94" t="s">
        <v>243</v>
      </c>
      <c r="B29" s="172"/>
      <c r="C29" s="770" t="s">
        <v>242</v>
      </c>
      <c r="D29" s="168" t="s">
        <v>734</v>
      </c>
      <c r="E29" s="100"/>
      <c r="F29" s="171"/>
      <c r="G29" s="108"/>
    </row>
    <row r="30" spans="1:7" s="31" customFormat="1" ht="48" customHeight="1">
      <c r="A30" s="166" t="s">
        <v>241</v>
      </c>
      <c r="B30" s="170"/>
      <c r="C30" s="771" t="s">
        <v>240</v>
      </c>
      <c r="D30" s="52" t="s">
        <v>735</v>
      </c>
      <c r="E30" s="51"/>
      <c r="F30" s="51"/>
      <c r="G30" s="48"/>
    </row>
    <row r="31" spans="1:7" s="31" customFormat="1" ht="63" customHeight="1">
      <c r="A31" s="99" t="s">
        <v>239</v>
      </c>
      <c r="B31" s="169"/>
      <c r="C31" s="826" t="s">
        <v>711</v>
      </c>
      <c r="D31" s="168" t="s">
        <v>238</v>
      </c>
      <c r="E31" s="118"/>
      <c r="F31" s="118"/>
      <c r="G31" s="99"/>
    </row>
    <row r="32" spans="1:7" s="31" customFormat="1" ht="33.75" customHeight="1">
      <c r="A32" s="926" t="s">
        <v>237</v>
      </c>
      <c r="B32" s="43" t="s">
        <v>69</v>
      </c>
      <c r="C32" s="774" t="s">
        <v>236</v>
      </c>
      <c r="D32" s="877" t="s">
        <v>235</v>
      </c>
      <c r="E32" s="42"/>
      <c r="F32" s="42"/>
      <c r="G32" s="41"/>
    </row>
    <row r="33" spans="1:7" s="31" customFormat="1" ht="33.75" customHeight="1">
      <c r="A33" s="927"/>
      <c r="B33" s="43" t="s">
        <v>80</v>
      </c>
      <c r="C33" s="775" t="s">
        <v>234</v>
      </c>
      <c r="D33" s="878"/>
      <c r="E33" s="42"/>
      <c r="F33" s="42"/>
      <c r="G33" s="146"/>
    </row>
    <row r="34" spans="1:7" s="31" customFormat="1" ht="39" customHeight="1">
      <c r="A34" s="928"/>
      <c r="B34" s="167" t="s">
        <v>78</v>
      </c>
      <c r="C34" s="776" t="s">
        <v>233</v>
      </c>
      <c r="D34" s="879"/>
      <c r="E34" s="38"/>
      <c r="F34" s="38"/>
      <c r="G34" s="37"/>
    </row>
    <row r="35" spans="1:7" s="31" customFormat="1" ht="39" customHeight="1">
      <c r="A35" s="124" t="s">
        <v>232</v>
      </c>
      <c r="B35" s="126"/>
      <c r="C35" s="774" t="s">
        <v>231</v>
      </c>
      <c r="D35" s="98" t="s">
        <v>230</v>
      </c>
      <c r="E35" s="42"/>
      <c r="F35" s="42"/>
      <c r="G35" s="41"/>
    </row>
    <row r="36" spans="1:7" s="31" customFormat="1" ht="39" customHeight="1">
      <c r="A36" s="94" t="s">
        <v>229</v>
      </c>
      <c r="B36" s="69" t="s">
        <v>69</v>
      </c>
      <c r="C36" s="777" t="s">
        <v>228</v>
      </c>
      <c r="D36" s="875" t="s">
        <v>736</v>
      </c>
      <c r="E36" s="68"/>
      <c r="F36" s="68"/>
      <c r="G36" s="82"/>
    </row>
    <row r="37" spans="1:7" s="31" customFormat="1" ht="33.75" customHeight="1">
      <c r="A37" s="90"/>
      <c r="B37" s="64" t="s">
        <v>66</v>
      </c>
      <c r="C37" s="778" t="s">
        <v>227</v>
      </c>
      <c r="D37" s="880"/>
      <c r="E37" s="88"/>
      <c r="F37" s="88"/>
      <c r="G37" s="87"/>
    </row>
    <row r="38" spans="1:7" s="31" customFormat="1" ht="33.75" customHeight="1">
      <c r="A38" s="94" t="s">
        <v>226</v>
      </c>
      <c r="B38" s="69" t="s">
        <v>69</v>
      </c>
      <c r="C38" s="779" t="s">
        <v>706</v>
      </c>
      <c r="D38" s="875" t="s">
        <v>225</v>
      </c>
      <c r="E38" s="68"/>
      <c r="F38" s="68"/>
      <c r="G38" s="82"/>
    </row>
    <row r="39" spans="1:7" s="31" customFormat="1" ht="85.5" customHeight="1">
      <c r="A39" s="92"/>
      <c r="B39" s="64" t="s">
        <v>66</v>
      </c>
      <c r="C39" s="759" t="s">
        <v>224</v>
      </c>
      <c r="D39" s="876"/>
      <c r="E39" s="63"/>
      <c r="F39" s="63"/>
      <c r="G39" s="81"/>
    </row>
    <row r="40" spans="1:7" s="31" customFormat="1" ht="39" customHeight="1">
      <c r="A40" s="90"/>
      <c r="B40" s="58" t="s">
        <v>93</v>
      </c>
      <c r="C40" s="760" t="s">
        <v>223</v>
      </c>
      <c r="D40" s="880"/>
      <c r="E40" s="88"/>
      <c r="F40" s="88"/>
      <c r="G40" s="87"/>
    </row>
    <row r="41" spans="1:7" s="31" customFormat="1" ht="48" customHeight="1">
      <c r="A41" s="166" t="s">
        <v>222</v>
      </c>
      <c r="B41" s="165"/>
      <c r="C41" s="780" t="s">
        <v>221</v>
      </c>
      <c r="D41" s="52" t="s">
        <v>737</v>
      </c>
      <c r="E41" s="51"/>
      <c r="F41" s="164"/>
      <c r="G41" s="71"/>
    </row>
    <row r="42" spans="1:7" s="31" customFormat="1" ht="44.25" customHeight="1">
      <c r="A42" s="163" t="s">
        <v>220</v>
      </c>
      <c r="B42" s="69" t="s">
        <v>69</v>
      </c>
      <c r="C42" s="781" t="s">
        <v>219</v>
      </c>
      <c r="D42" s="895" t="s">
        <v>218</v>
      </c>
      <c r="E42" s="137"/>
      <c r="F42" s="137"/>
      <c r="G42" s="108"/>
    </row>
    <row r="43" spans="1:7" s="36" customFormat="1" ht="30.75" customHeight="1">
      <c r="A43" s="134"/>
      <c r="B43" s="64" t="s">
        <v>80</v>
      </c>
      <c r="C43" s="782" t="s">
        <v>217</v>
      </c>
      <c r="D43" s="896"/>
      <c r="E43" s="133"/>
      <c r="F43" s="133"/>
      <c r="G43" s="132"/>
    </row>
    <row r="44" spans="1:7" s="36" customFormat="1" ht="42.75" customHeight="1">
      <c r="A44" s="131"/>
      <c r="B44" s="58" t="s">
        <v>78</v>
      </c>
      <c r="C44" s="760" t="s">
        <v>216</v>
      </c>
      <c r="D44" s="897"/>
      <c r="E44" s="130"/>
      <c r="F44" s="130"/>
      <c r="G44" s="129"/>
    </row>
    <row r="45" spans="1:7" s="36" customFormat="1" ht="81.75" customHeight="1">
      <c r="A45" s="163" t="s">
        <v>215</v>
      </c>
      <c r="B45" s="69" t="s">
        <v>69</v>
      </c>
      <c r="C45" s="783" t="s">
        <v>214</v>
      </c>
      <c r="D45" s="162" t="s">
        <v>213</v>
      </c>
      <c r="E45" s="161"/>
      <c r="F45" s="137"/>
      <c r="G45" s="160"/>
    </row>
    <row r="46" spans="1:7" s="36" customFormat="1" ht="39" customHeight="1">
      <c r="A46" s="134"/>
      <c r="B46" s="64" t="s">
        <v>80</v>
      </c>
      <c r="C46" s="784" t="s">
        <v>192</v>
      </c>
      <c r="D46" s="114"/>
      <c r="E46" s="159"/>
      <c r="F46" s="143"/>
      <c r="G46" s="132"/>
    </row>
    <row r="47" spans="1:7" s="36" customFormat="1" ht="50.25" customHeight="1">
      <c r="A47" s="134"/>
      <c r="B47" s="64" t="s">
        <v>78</v>
      </c>
      <c r="C47" s="785" t="s">
        <v>212</v>
      </c>
      <c r="D47" s="114"/>
      <c r="E47" s="158"/>
      <c r="F47" s="133"/>
      <c r="G47" s="157"/>
    </row>
    <row r="48" spans="1:7" s="36" customFormat="1" ht="49.5" customHeight="1">
      <c r="A48" s="134"/>
      <c r="B48" s="64" t="s">
        <v>76</v>
      </c>
      <c r="C48" s="786" t="s">
        <v>211</v>
      </c>
      <c r="D48" s="114"/>
      <c r="E48" s="155"/>
      <c r="F48" s="143"/>
      <c r="G48" s="157"/>
    </row>
    <row r="49" spans="1:7" s="36" customFormat="1" ht="130.5" customHeight="1">
      <c r="A49" s="134"/>
      <c r="B49" s="64" t="s">
        <v>89</v>
      </c>
      <c r="C49" s="759" t="s">
        <v>210</v>
      </c>
      <c r="D49" s="151"/>
      <c r="E49" s="133"/>
      <c r="F49" s="133"/>
      <c r="G49" s="132"/>
    </row>
    <row r="50" spans="1:7" s="36" customFormat="1" ht="39" customHeight="1">
      <c r="A50" s="134"/>
      <c r="B50" s="64" t="s">
        <v>193</v>
      </c>
      <c r="C50" s="782" t="s">
        <v>209</v>
      </c>
      <c r="D50" s="151"/>
      <c r="E50" s="133"/>
      <c r="F50" s="133"/>
      <c r="G50" s="132"/>
    </row>
    <row r="51" spans="1:7" s="36" customFormat="1" ht="34.5" customHeight="1">
      <c r="A51" s="134"/>
      <c r="B51" s="64" t="s">
        <v>107</v>
      </c>
      <c r="C51" s="782" t="s">
        <v>208</v>
      </c>
      <c r="D51" s="151"/>
      <c r="E51" s="133"/>
      <c r="F51" s="133"/>
      <c r="G51" s="132"/>
    </row>
    <row r="52" spans="1:7" s="36" customFormat="1" ht="126.75" customHeight="1">
      <c r="A52" s="134"/>
      <c r="B52" s="64" t="s">
        <v>105</v>
      </c>
      <c r="C52" s="782" t="s">
        <v>207</v>
      </c>
      <c r="D52" s="151"/>
      <c r="E52" s="133"/>
      <c r="F52" s="133"/>
      <c r="G52" s="132"/>
    </row>
    <row r="53" spans="1:7" s="36" customFormat="1" ht="39" customHeight="1">
      <c r="A53" s="898" t="s">
        <v>206</v>
      </c>
      <c r="B53" s="69" t="s">
        <v>69</v>
      </c>
      <c r="C53" s="768" t="s">
        <v>205</v>
      </c>
      <c r="D53" s="875" t="s">
        <v>204</v>
      </c>
      <c r="E53" s="137"/>
      <c r="F53" s="156"/>
      <c r="G53" s="136"/>
    </row>
    <row r="54" spans="1:7" s="36" customFormat="1" ht="63.75" customHeight="1">
      <c r="A54" s="899"/>
      <c r="B54" s="64" t="s">
        <v>66</v>
      </c>
      <c r="C54" s="782" t="s">
        <v>203</v>
      </c>
      <c r="D54" s="876"/>
      <c r="E54" s="133"/>
      <c r="F54" s="155"/>
      <c r="G54" s="132"/>
    </row>
    <row r="55" spans="1:7" s="36" customFormat="1" ht="63.75" customHeight="1">
      <c r="A55" s="899"/>
      <c r="B55" s="64" t="s">
        <v>93</v>
      </c>
      <c r="C55" s="782" t="s">
        <v>202</v>
      </c>
      <c r="D55" s="876"/>
      <c r="E55" s="133"/>
      <c r="F55" s="155"/>
      <c r="G55" s="132"/>
    </row>
    <row r="56" spans="1:7" s="36" customFormat="1" ht="39" customHeight="1">
      <c r="A56" s="900"/>
      <c r="B56" s="58" t="s">
        <v>91</v>
      </c>
      <c r="C56" s="778" t="s">
        <v>201</v>
      </c>
      <c r="D56" s="880"/>
      <c r="E56" s="130"/>
      <c r="F56" s="154"/>
      <c r="G56" s="129"/>
    </row>
    <row r="57" spans="1:7" s="36" customFormat="1" ht="74.25" customHeight="1">
      <c r="A57" s="898" t="s">
        <v>200</v>
      </c>
      <c r="B57" s="69" t="s">
        <v>69</v>
      </c>
      <c r="C57" s="768" t="s">
        <v>199</v>
      </c>
      <c r="D57" s="153" t="s">
        <v>198</v>
      </c>
      <c r="E57" s="137"/>
      <c r="F57" s="137"/>
      <c r="G57" s="136"/>
    </row>
    <row r="58" spans="1:7" s="36" customFormat="1" ht="72" customHeight="1">
      <c r="A58" s="899"/>
      <c r="B58" s="64" t="s">
        <v>66</v>
      </c>
      <c r="C58" s="782" t="s">
        <v>197</v>
      </c>
      <c r="D58" s="151"/>
      <c r="E58" s="133"/>
      <c r="F58" s="133"/>
      <c r="G58" s="132"/>
    </row>
    <row r="59" spans="1:7" s="36" customFormat="1" ht="39" customHeight="1">
      <c r="A59" s="91"/>
      <c r="B59" s="64" t="s">
        <v>78</v>
      </c>
      <c r="C59" s="782" t="s">
        <v>196</v>
      </c>
      <c r="D59" s="151"/>
      <c r="E59" s="133"/>
      <c r="F59" s="133"/>
      <c r="G59" s="132"/>
    </row>
    <row r="60" spans="1:7" s="36" customFormat="1" ht="39" customHeight="1">
      <c r="A60" s="152"/>
      <c r="B60" s="64" t="s">
        <v>91</v>
      </c>
      <c r="C60" s="782" t="s">
        <v>195</v>
      </c>
      <c r="D60" s="151"/>
      <c r="E60" s="133"/>
      <c r="F60" s="133"/>
      <c r="G60" s="132"/>
    </row>
    <row r="61" spans="1:7" s="36" customFormat="1" ht="39" customHeight="1">
      <c r="A61" s="79"/>
      <c r="B61" s="64" t="s">
        <v>89</v>
      </c>
      <c r="C61" s="782" t="s">
        <v>194</v>
      </c>
      <c r="D61" s="151"/>
      <c r="E61" s="133"/>
      <c r="F61" s="133"/>
      <c r="G61" s="132"/>
    </row>
    <row r="62" spans="1:7" s="36" customFormat="1" ht="39" customHeight="1">
      <c r="A62" s="134"/>
      <c r="B62" s="64" t="s">
        <v>193</v>
      </c>
      <c r="C62" s="782" t="s">
        <v>192</v>
      </c>
      <c r="D62" s="151"/>
      <c r="E62" s="133"/>
      <c r="F62" s="133"/>
      <c r="G62" s="132"/>
    </row>
    <row r="63" spans="1:7" s="36" customFormat="1" ht="39" customHeight="1">
      <c r="A63" s="134"/>
      <c r="B63" s="64" t="s">
        <v>191</v>
      </c>
      <c r="C63" s="782" t="s">
        <v>190</v>
      </c>
      <c r="D63" s="151"/>
      <c r="E63" s="133"/>
      <c r="F63" s="133"/>
      <c r="G63" s="132"/>
    </row>
    <row r="64" spans="1:7" s="36" customFormat="1" ht="45" customHeight="1">
      <c r="A64" s="131"/>
      <c r="B64" s="58" t="s">
        <v>105</v>
      </c>
      <c r="C64" s="778" t="s">
        <v>189</v>
      </c>
      <c r="D64" s="150"/>
      <c r="E64" s="130"/>
      <c r="F64" s="130"/>
      <c r="G64" s="129"/>
    </row>
    <row r="65" spans="1:7" s="36" customFormat="1" ht="39" customHeight="1">
      <c r="A65" s="48" t="s">
        <v>188</v>
      </c>
      <c r="B65" s="47" t="s">
        <v>69</v>
      </c>
      <c r="C65" s="787" t="s">
        <v>187</v>
      </c>
      <c r="D65" s="149" t="s">
        <v>186</v>
      </c>
      <c r="E65" s="42"/>
      <c r="F65" s="42"/>
      <c r="G65" s="45"/>
    </row>
    <row r="66" spans="1:7" s="36" customFormat="1" ht="39" customHeight="1">
      <c r="A66" s="41"/>
      <c r="B66" s="43" t="s">
        <v>80</v>
      </c>
      <c r="C66" s="788" t="s">
        <v>185</v>
      </c>
      <c r="D66" s="125"/>
      <c r="E66" s="42"/>
      <c r="F66" s="42"/>
      <c r="G66" s="146"/>
    </row>
    <row r="67" spans="1:7" s="36" customFormat="1" ht="27" customHeight="1">
      <c r="A67" s="41"/>
      <c r="B67" s="43" t="s">
        <v>78</v>
      </c>
      <c r="C67" s="789" t="s">
        <v>184</v>
      </c>
      <c r="D67" s="125"/>
      <c r="E67" s="42"/>
      <c r="F67" s="42"/>
      <c r="G67" s="41"/>
    </row>
    <row r="68" spans="1:7" s="36" customFormat="1" ht="27" customHeight="1">
      <c r="A68" s="41"/>
      <c r="B68" s="43" t="s">
        <v>76</v>
      </c>
      <c r="C68" s="790" t="s">
        <v>183</v>
      </c>
      <c r="D68" s="125"/>
      <c r="E68" s="42"/>
      <c r="F68" s="42"/>
      <c r="G68" s="44"/>
    </row>
    <row r="69" spans="1:7" s="36" customFormat="1" ht="27" customHeight="1">
      <c r="A69" s="41"/>
      <c r="B69" s="43" t="s">
        <v>110</v>
      </c>
      <c r="C69" s="789" t="s">
        <v>182</v>
      </c>
      <c r="D69" s="125"/>
      <c r="E69" s="42"/>
      <c r="F69" s="42"/>
      <c r="G69" s="41"/>
    </row>
    <row r="70" spans="1:7" s="36" customFormat="1" ht="27" customHeight="1">
      <c r="A70" s="41"/>
      <c r="B70" s="43" t="s">
        <v>86</v>
      </c>
      <c r="C70" s="790" t="s">
        <v>181</v>
      </c>
      <c r="D70" s="125"/>
      <c r="E70" s="42"/>
      <c r="F70" s="42"/>
      <c r="G70" s="44"/>
    </row>
    <row r="71" spans="1:7" s="36" customFormat="1" ht="36.75" customHeight="1">
      <c r="A71" s="41"/>
      <c r="B71" s="148" t="s">
        <v>107</v>
      </c>
      <c r="C71" s="791" t="s">
        <v>180</v>
      </c>
      <c r="D71" s="125"/>
      <c r="E71" s="147"/>
      <c r="F71" s="147"/>
      <c r="G71" s="146"/>
    </row>
    <row r="72" spans="1:7" s="36" customFormat="1" ht="69" customHeight="1">
      <c r="A72" s="40"/>
      <c r="B72" s="39"/>
      <c r="C72" s="792" t="s">
        <v>179</v>
      </c>
      <c r="D72" s="128"/>
      <c r="E72" s="84"/>
      <c r="F72" s="84"/>
      <c r="G72" s="40"/>
    </row>
    <row r="73" spans="1:7" s="36" customFormat="1" ht="39" customHeight="1">
      <c r="A73" s="40" t="s">
        <v>178</v>
      </c>
      <c r="B73" s="39"/>
      <c r="C73" s="793" t="s">
        <v>177</v>
      </c>
      <c r="D73" s="52" t="s">
        <v>176</v>
      </c>
      <c r="E73" s="51"/>
      <c r="F73" s="51"/>
      <c r="G73" s="71"/>
    </row>
    <row r="74" spans="1:7" s="36" customFormat="1" ht="60.75" customHeight="1">
      <c r="A74" s="71" t="s">
        <v>175</v>
      </c>
      <c r="B74" s="72"/>
      <c r="C74" s="794" t="s">
        <v>174</v>
      </c>
      <c r="D74" s="52" t="s">
        <v>173</v>
      </c>
      <c r="E74" s="51"/>
      <c r="F74" s="51"/>
      <c r="G74" s="71"/>
    </row>
    <row r="75" spans="1:7" s="36" customFormat="1" ht="39" customHeight="1">
      <c r="A75" s="145" t="s">
        <v>172</v>
      </c>
      <c r="B75" s="69" t="s">
        <v>69</v>
      </c>
      <c r="C75" s="777" t="s">
        <v>171</v>
      </c>
      <c r="D75" s="895" t="s">
        <v>170</v>
      </c>
      <c r="E75" s="137"/>
      <c r="F75" s="137"/>
      <c r="G75" s="136"/>
    </row>
    <row r="76" spans="1:7" s="36" customFormat="1" ht="39" customHeight="1">
      <c r="A76" s="144"/>
      <c r="B76" s="66" t="s">
        <v>80</v>
      </c>
      <c r="C76" s="758" t="s">
        <v>169</v>
      </c>
      <c r="D76" s="896"/>
      <c r="E76" s="143"/>
      <c r="F76" s="143"/>
      <c r="G76" s="135"/>
    </row>
    <row r="77" spans="1:7" s="36" customFormat="1" ht="84" customHeight="1">
      <c r="A77" s="140"/>
      <c r="B77" s="64" t="s">
        <v>78</v>
      </c>
      <c r="C77" s="759" t="s">
        <v>168</v>
      </c>
      <c r="D77" s="896"/>
      <c r="E77" s="133"/>
      <c r="F77" s="133"/>
      <c r="G77" s="132"/>
    </row>
    <row r="78" spans="1:7" s="36" customFormat="1" ht="39" customHeight="1">
      <c r="A78" s="140"/>
      <c r="B78" s="64" t="s">
        <v>76</v>
      </c>
      <c r="C78" s="759" t="s">
        <v>167</v>
      </c>
      <c r="D78" s="896"/>
      <c r="E78" s="133"/>
      <c r="F78" s="133"/>
      <c r="G78" s="132"/>
    </row>
    <row r="79" spans="1:7" s="36" customFormat="1" ht="39" customHeight="1">
      <c r="A79" s="142"/>
      <c r="B79" s="58" t="s">
        <v>110</v>
      </c>
      <c r="C79" s="760" t="s">
        <v>166</v>
      </c>
      <c r="D79" s="897"/>
      <c r="E79" s="130"/>
      <c r="F79" s="130"/>
      <c r="G79" s="129"/>
    </row>
    <row r="80" spans="1:7" s="36" customFormat="1" ht="60" customHeight="1">
      <c r="A80" s="140"/>
      <c r="B80" s="96" t="s">
        <v>86</v>
      </c>
      <c r="C80" s="762" t="s">
        <v>165</v>
      </c>
      <c r="D80" s="141"/>
      <c r="E80" s="139"/>
      <c r="F80" s="139"/>
      <c r="G80" s="138"/>
    </row>
    <row r="81" spans="1:7" s="36" customFormat="1" ht="169.5" customHeight="1">
      <c r="A81" s="140"/>
      <c r="B81" s="96"/>
      <c r="C81" s="762" t="s">
        <v>164</v>
      </c>
      <c r="D81" s="114"/>
      <c r="E81" s="139"/>
      <c r="F81" s="139"/>
      <c r="G81" s="138"/>
    </row>
    <row r="82" spans="1:7" s="36" customFormat="1" ht="223.5" customHeight="1">
      <c r="A82" s="131"/>
      <c r="B82" s="96"/>
      <c r="C82" s="795" t="s">
        <v>163</v>
      </c>
      <c r="D82" s="114"/>
      <c r="E82" s="139"/>
      <c r="F82" s="139"/>
      <c r="G82" s="138"/>
    </row>
    <row r="83" spans="1:7" s="36" customFormat="1" ht="50.25" customHeight="1">
      <c r="A83" s="104" t="s">
        <v>162</v>
      </c>
      <c r="B83" s="69" t="s">
        <v>69</v>
      </c>
      <c r="C83" s="779" t="s">
        <v>161</v>
      </c>
      <c r="D83" s="875" t="s">
        <v>160</v>
      </c>
      <c r="E83" s="137"/>
      <c r="F83" s="137"/>
      <c r="G83" s="136"/>
    </row>
    <row r="84" spans="1:7" s="36" customFormat="1" ht="27.75" customHeight="1">
      <c r="A84" s="104"/>
      <c r="B84" s="66" t="s">
        <v>80</v>
      </c>
      <c r="C84" s="796" t="s">
        <v>159</v>
      </c>
      <c r="D84" s="876"/>
      <c r="E84" s="63"/>
      <c r="F84" s="63"/>
      <c r="G84" s="135"/>
    </row>
    <row r="85" spans="1:7" s="36" customFormat="1" ht="67.5">
      <c r="A85" s="134"/>
      <c r="B85" s="64" t="s">
        <v>78</v>
      </c>
      <c r="C85" s="827" t="s">
        <v>712</v>
      </c>
      <c r="D85" s="876"/>
      <c r="E85" s="133"/>
      <c r="F85" s="133"/>
      <c r="G85" s="132"/>
    </row>
    <row r="86" spans="1:7" s="36" customFormat="1" ht="66.75" customHeight="1">
      <c r="A86" s="131"/>
      <c r="B86" s="58" t="s">
        <v>76</v>
      </c>
      <c r="C86" s="760" t="s">
        <v>158</v>
      </c>
      <c r="D86" s="880"/>
      <c r="E86" s="130"/>
      <c r="F86" s="130"/>
      <c r="G86" s="129"/>
    </row>
    <row r="87" spans="1:7" s="31" customFormat="1" ht="39" customHeight="1">
      <c r="A87" s="877" t="s">
        <v>154</v>
      </c>
      <c r="B87" s="47" t="s">
        <v>69</v>
      </c>
      <c r="C87" s="797" t="s">
        <v>157</v>
      </c>
      <c r="D87" s="98" t="s">
        <v>156</v>
      </c>
      <c r="E87" s="46"/>
      <c r="F87" s="46"/>
      <c r="G87" s="45"/>
    </row>
    <row r="88" spans="1:7" s="31" customFormat="1" ht="46.5" customHeight="1">
      <c r="A88" s="879"/>
      <c r="B88" s="105" t="s">
        <v>66</v>
      </c>
      <c r="C88" s="776" t="s">
        <v>155</v>
      </c>
      <c r="D88" s="128"/>
      <c r="E88" s="38"/>
      <c r="F88" s="38"/>
      <c r="G88" s="37"/>
    </row>
    <row r="89" spans="1:7" s="31" customFormat="1" ht="39" customHeight="1">
      <c r="A89" s="127" t="s">
        <v>154</v>
      </c>
      <c r="B89" s="126" t="s">
        <v>93</v>
      </c>
      <c r="C89" s="774" t="s">
        <v>153</v>
      </c>
      <c r="D89" s="125"/>
      <c r="E89" s="124"/>
      <c r="F89" s="124"/>
      <c r="G89" s="41"/>
    </row>
    <row r="90" spans="1:7" s="36" customFormat="1" ht="58.5" customHeight="1">
      <c r="A90" s="870" t="s">
        <v>152</v>
      </c>
      <c r="B90" s="47" t="s">
        <v>69</v>
      </c>
      <c r="C90" s="798" t="s">
        <v>151</v>
      </c>
      <c r="D90" s="123" t="s">
        <v>738</v>
      </c>
      <c r="E90" s="46"/>
      <c r="F90" s="122"/>
      <c r="G90" s="45"/>
    </row>
    <row r="91" spans="1:7" s="36" customFormat="1" ht="39" customHeight="1">
      <c r="A91" s="871"/>
      <c r="B91" s="105" t="s">
        <v>66</v>
      </c>
      <c r="C91" s="799" t="s">
        <v>150</v>
      </c>
      <c r="D91" s="121"/>
      <c r="E91" s="38"/>
      <c r="F91" s="120"/>
      <c r="G91" s="37"/>
    </row>
    <row r="92" spans="1:7" s="31" customFormat="1" ht="39" customHeight="1">
      <c r="A92" s="94" t="s">
        <v>149</v>
      </c>
      <c r="B92" s="69" t="s">
        <v>69</v>
      </c>
      <c r="C92" s="779" t="s">
        <v>148</v>
      </c>
      <c r="D92" s="875" t="s">
        <v>147</v>
      </c>
      <c r="E92" s="68"/>
      <c r="F92" s="68"/>
      <c r="G92" s="82"/>
    </row>
    <row r="93" spans="1:7" s="31" customFormat="1" ht="39" customHeight="1">
      <c r="A93" s="92"/>
      <c r="B93" s="58" t="s">
        <v>66</v>
      </c>
      <c r="C93" s="778" t="s">
        <v>146</v>
      </c>
      <c r="D93" s="880"/>
      <c r="E93" s="88"/>
      <c r="F93" s="88"/>
      <c r="G93" s="87"/>
    </row>
    <row r="94" spans="1:7" s="31" customFormat="1" ht="66" customHeight="1">
      <c r="A94" s="99" t="s">
        <v>145</v>
      </c>
      <c r="B94" s="111"/>
      <c r="C94" s="800" t="s">
        <v>144</v>
      </c>
      <c r="D94" s="119" t="s">
        <v>739</v>
      </c>
      <c r="E94" s="118"/>
      <c r="F94" s="118"/>
      <c r="G94" s="99"/>
    </row>
    <row r="95" spans="1:7" s="31" customFormat="1" ht="270">
      <c r="A95" s="117" t="s">
        <v>143</v>
      </c>
      <c r="B95" s="29"/>
      <c r="C95" s="828" t="s">
        <v>713</v>
      </c>
      <c r="D95" s="28" t="s">
        <v>142</v>
      </c>
      <c r="E95" s="116"/>
      <c r="F95" s="100"/>
      <c r="G95" s="83"/>
    </row>
    <row r="96" spans="1:7" s="31" customFormat="1" ht="30" customHeight="1">
      <c r="A96" s="79"/>
      <c r="B96" s="115"/>
      <c r="C96" s="801" t="s">
        <v>141</v>
      </c>
      <c r="D96" s="114"/>
      <c r="E96" s="113"/>
      <c r="F96" s="63"/>
      <c r="G96" s="81"/>
    </row>
    <row r="97" spans="1:8" s="31" customFormat="1" ht="22.5" customHeight="1">
      <c r="A97" s="76"/>
      <c r="B97" s="29"/>
      <c r="C97" s="796" t="s">
        <v>140</v>
      </c>
      <c r="D97" s="57"/>
      <c r="E97" s="112"/>
      <c r="F97" s="95"/>
      <c r="G97" s="83"/>
    </row>
    <row r="98" spans="1:8" s="31" customFormat="1" ht="39" customHeight="1">
      <c r="A98" s="108" t="s">
        <v>139</v>
      </c>
      <c r="B98" s="69" t="s">
        <v>69</v>
      </c>
      <c r="C98" s="777" t="s">
        <v>138</v>
      </c>
      <c r="D98" s="885" t="s">
        <v>740</v>
      </c>
      <c r="E98" s="68"/>
      <c r="F98" s="68"/>
      <c r="G98" s="82"/>
    </row>
    <row r="99" spans="1:8" s="31" customFormat="1" ht="85.5" customHeight="1">
      <c r="A99" s="92"/>
      <c r="B99" s="64" t="s">
        <v>66</v>
      </c>
      <c r="C99" s="759" t="s">
        <v>137</v>
      </c>
      <c r="D99" s="886"/>
      <c r="E99" s="63"/>
      <c r="F99" s="63"/>
      <c r="G99" s="81"/>
    </row>
    <row r="100" spans="1:8" s="31" customFormat="1" ht="138.75" customHeight="1">
      <c r="A100" s="92"/>
      <c r="B100" s="58" t="s">
        <v>93</v>
      </c>
      <c r="C100" s="829" t="s">
        <v>714</v>
      </c>
      <c r="D100" s="886"/>
      <c r="E100" s="88"/>
      <c r="F100" s="88"/>
      <c r="G100" s="87"/>
    </row>
    <row r="101" spans="1:8" s="813" customFormat="1" ht="109.5" customHeight="1">
      <c r="A101" s="90"/>
      <c r="B101" s="812" t="s">
        <v>716</v>
      </c>
      <c r="C101" s="830" t="s">
        <v>715</v>
      </c>
      <c r="D101" s="887"/>
      <c r="E101" s="88"/>
      <c r="F101" s="88"/>
      <c r="G101" s="87"/>
      <c r="H101" s="814"/>
    </row>
    <row r="102" spans="1:8" s="31" customFormat="1" ht="225" customHeight="1">
      <c r="A102" s="825" t="s">
        <v>136</v>
      </c>
      <c r="B102" s="111"/>
      <c r="C102" s="773" t="s">
        <v>729</v>
      </c>
      <c r="D102" s="831" t="s">
        <v>135</v>
      </c>
      <c r="E102" s="100"/>
      <c r="F102" s="100"/>
      <c r="G102" s="99"/>
    </row>
    <row r="103" spans="1:8" s="31" customFormat="1" ht="75.75" customHeight="1">
      <c r="A103" s="110" t="s">
        <v>134</v>
      </c>
      <c r="B103" s="69" t="s">
        <v>69</v>
      </c>
      <c r="C103" s="802" t="s">
        <v>133</v>
      </c>
      <c r="D103" s="109" t="s">
        <v>132</v>
      </c>
      <c r="E103" s="68"/>
      <c r="F103" s="68"/>
      <c r="G103" s="108"/>
    </row>
    <row r="104" spans="1:8" s="31" customFormat="1" ht="45.75" customHeight="1">
      <c r="A104" s="76"/>
      <c r="B104" s="58" t="s">
        <v>66</v>
      </c>
      <c r="C104" s="778" t="s">
        <v>131</v>
      </c>
      <c r="D104" s="57"/>
      <c r="E104" s="88"/>
      <c r="F104" s="88"/>
      <c r="G104" s="87"/>
    </row>
    <row r="105" spans="1:8" s="31" customFormat="1" ht="36.75" customHeight="1">
      <c r="A105" s="48" t="s">
        <v>130</v>
      </c>
      <c r="B105" s="47" t="s">
        <v>69</v>
      </c>
      <c r="C105" s="797" t="s">
        <v>129</v>
      </c>
      <c r="D105" s="877" t="s">
        <v>128</v>
      </c>
      <c r="E105" s="46"/>
      <c r="F105" s="46"/>
      <c r="G105" s="45"/>
    </row>
    <row r="106" spans="1:8" s="31" customFormat="1" ht="36.75" customHeight="1">
      <c r="A106" s="107"/>
      <c r="B106" s="43" t="s">
        <v>66</v>
      </c>
      <c r="C106" s="803" t="s">
        <v>127</v>
      </c>
      <c r="D106" s="878"/>
      <c r="E106" s="42"/>
      <c r="F106" s="42"/>
      <c r="G106" s="44"/>
    </row>
    <row r="107" spans="1:8" s="31" customFormat="1" ht="39" customHeight="1">
      <c r="A107" s="106"/>
      <c r="B107" s="105" t="s">
        <v>93</v>
      </c>
      <c r="C107" s="776" t="s">
        <v>707</v>
      </c>
      <c r="D107" s="879"/>
      <c r="E107" s="38"/>
      <c r="F107" s="38"/>
      <c r="G107" s="37"/>
    </row>
    <row r="108" spans="1:8" s="31" customFormat="1" ht="39" customHeight="1">
      <c r="A108" s="94" t="s">
        <v>126</v>
      </c>
      <c r="B108" s="69" t="s">
        <v>69</v>
      </c>
      <c r="C108" s="777" t="s">
        <v>125</v>
      </c>
      <c r="D108" s="875" t="s">
        <v>741</v>
      </c>
      <c r="E108" s="68"/>
      <c r="F108" s="68"/>
      <c r="G108" s="82"/>
    </row>
    <row r="109" spans="1:8" s="31" customFormat="1" ht="157.5">
      <c r="A109" s="90"/>
      <c r="B109" s="58" t="s">
        <v>66</v>
      </c>
      <c r="C109" s="832" t="s">
        <v>722</v>
      </c>
      <c r="D109" s="880"/>
      <c r="E109" s="88"/>
      <c r="F109" s="88"/>
      <c r="G109" s="87"/>
    </row>
    <row r="110" spans="1:8" s="31" customFormat="1" ht="111" customHeight="1">
      <c r="A110" s="844" t="s">
        <v>124</v>
      </c>
      <c r="B110" s="35"/>
      <c r="C110" s="833" t="s">
        <v>723</v>
      </c>
      <c r="D110" s="845" t="s">
        <v>742</v>
      </c>
      <c r="E110" s="33"/>
      <c r="F110" s="33"/>
      <c r="G110" s="32"/>
    </row>
    <row r="111" spans="1:8" s="817" customFormat="1" ht="66.75" customHeight="1">
      <c r="A111" s="907" t="s">
        <v>717</v>
      </c>
      <c r="B111" s="815" t="s">
        <v>718</v>
      </c>
      <c r="C111" s="834" t="s">
        <v>721</v>
      </c>
      <c r="D111" s="910" t="s">
        <v>730</v>
      </c>
      <c r="E111" s="816" t="s">
        <v>46</v>
      </c>
      <c r="F111" s="816" t="s">
        <v>46</v>
      </c>
      <c r="G111" s="816"/>
    </row>
    <row r="112" spans="1:8" s="817" customFormat="1" ht="54" customHeight="1">
      <c r="A112" s="908"/>
      <c r="B112" s="818" t="s">
        <v>66</v>
      </c>
      <c r="C112" s="835" t="s">
        <v>719</v>
      </c>
      <c r="D112" s="911"/>
      <c r="E112" s="819" t="s">
        <v>46</v>
      </c>
      <c r="F112" s="819" t="s">
        <v>46</v>
      </c>
      <c r="G112" s="819"/>
    </row>
    <row r="113" spans="1:7" s="817" customFormat="1" ht="90.75" customHeight="1">
      <c r="A113" s="909"/>
      <c r="B113" s="820" t="s">
        <v>93</v>
      </c>
      <c r="C113" s="832" t="s">
        <v>720</v>
      </c>
      <c r="D113" s="912"/>
      <c r="E113" s="821" t="s">
        <v>46</v>
      </c>
      <c r="F113" s="821" t="s">
        <v>46</v>
      </c>
      <c r="G113" s="821"/>
    </row>
    <row r="114" spans="1:7" s="31" customFormat="1" ht="71.25" customHeight="1">
      <c r="A114" s="104" t="s">
        <v>123</v>
      </c>
      <c r="B114" s="69" t="s">
        <v>69</v>
      </c>
      <c r="C114" s="779" t="s">
        <v>122</v>
      </c>
      <c r="D114" s="875" t="s">
        <v>743</v>
      </c>
      <c r="E114" s="68"/>
      <c r="F114" s="68"/>
      <c r="G114" s="82"/>
    </row>
    <row r="115" spans="1:7" s="31" customFormat="1" ht="39" customHeight="1">
      <c r="A115" s="104"/>
      <c r="B115" s="64" t="s">
        <v>66</v>
      </c>
      <c r="C115" s="759" t="s">
        <v>121</v>
      </c>
      <c r="D115" s="876"/>
      <c r="E115" s="63"/>
      <c r="F115" s="63"/>
      <c r="G115" s="81"/>
    </row>
    <row r="116" spans="1:7" s="31" customFormat="1" ht="48.75" customHeight="1">
      <c r="A116" s="104"/>
      <c r="B116" s="64" t="s">
        <v>93</v>
      </c>
      <c r="C116" s="759" t="s">
        <v>120</v>
      </c>
      <c r="D116" s="876"/>
      <c r="E116" s="63"/>
      <c r="F116" s="63"/>
      <c r="G116" s="80"/>
    </row>
    <row r="117" spans="1:7" s="31" customFormat="1" ht="49.5" customHeight="1">
      <c r="A117" s="103" t="s">
        <v>119</v>
      </c>
      <c r="B117" s="102"/>
      <c r="C117" s="773" t="s">
        <v>118</v>
      </c>
      <c r="D117" s="101" t="s">
        <v>744</v>
      </c>
      <c r="E117" s="100"/>
      <c r="F117" s="100"/>
      <c r="G117" s="99"/>
    </row>
    <row r="118" spans="1:7" s="31" customFormat="1" ht="49.5" customHeight="1">
      <c r="A118" s="48" t="s">
        <v>117</v>
      </c>
      <c r="B118" s="47"/>
      <c r="C118" s="797" t="s">
        <v>116</v>
      </c>
      <c r="D118" s="98" t="s">
        <v>745</v>
      </c>
      <c r="E118" s="46"/>
      <c r="F118" s="46"/>
      <c r="G118" s="45"/>
    </row>
    <row r="119" spans="1:7" s="31" customFormat="1" ht="39" customHeight="1">
      <c r="A119" s="904" t="s">
        <v>115</v>
      </c>
      <c r="B119" s="97" t="s">
        <v>69</v>
      </c>
      <c r="C119" s="779" t="s">
        <v>114</v>
      </c>
      <c r="D119" s="901" t="s">
        <v>746</v>
      </c>
      <c r="E119" s="68"/>
      <c r="F119" s="68"/>
      <c r="G119" s="82"/>
    </row>
    <row r="120" spans="1:7" s="31" customFormat="1" ht="64.5" customHeight="1">
      <c r="A120" s="905"/>
      <c r="B120" s="64" t="s">
        <v>80</v>
      </c>
      <c r="C120" s="758" t="s">
        <v>113</v>
      </c>
      <c r="D120" s="902"/>
      <c r="E120" s="63"/>
      <c r="F120" s="63"/>
      <c r="G120" s="77"/>
    </row>
    <row r="121" spans="1:7" s="31" customFormat="1" ht="39" customHeight="1">
      <c r="A121" s="905"/>
      <c r="B121" s="96" t="s">
        <v>78</v>
      </c>
      <c r="C121" s="758" t="s">
        <v>112</v>
      </c>
      <c r="D121" s="902"/>
      <c r="E121" s="63"/>
      <c r="F121" s="63"/>
      <c r="G121" s="77"/>
    </row>
    <row r="122" spans="1:7" s="31" customFormat="1" ht="39" customHeight="1">
      <c r="A122" s="905"/>
      <c r="B122" s="64" t="s">
        <v>76</v>
      </c>
      <c r="C122" s="758" t="s">
        <v>111</v>
      </c>
      <c r="D122" s="902"/>
      <c r="E122" s="63"/>
      <c r="F122" s="63"/>
      <c r="G122" s="77"/>
    </row>
    <row r="123" spans="1:7" s="31" customFormat="1" ht="39" customHeight="1">
      <c r="A123" s="905"/>
      <c r="B123" s="66" t="s">
        <v>110</v>
      </c>
      <c r="C123" s="758" t="s">
        <v>109</v>
      </c>
      <c r="D123" s="902"/>
      <c r="E123" s="63"/>
      <c r="F123" s="63"/>
      <c r="G123" s="77"/>
    </row>
    <row r="124" spans="1:7" s="31" customFormat="1" ht="39" customHeight="1">
      <c r="A124" s="905"/>
      <c r="B124" s="61" t="s">
        <v>86</v>
      </c>
      <c r="C124" s="761" t="s">
        <v>108</v>
      </c>
      <c r="D124" s="902"/>
      <c r="E124" s="56"/>
      <c r="F124" s="56"/>
      <c r="G124" s="80"/>
    </row>
    <row r="125" spans="1:7" s="31" customFormat="1" ht="83.25" customHeight="1">
      <c r="A125" s="905"/>
      <c r="B125" s="96" t="s">
        <v>107</v>
      </c>
      <c r="C125" s="762" t="s">
        <v>106</v>
      </c>
      <c r="D125" s="902"/>
      <c r="E125" s="95"/>
      <c r="F125" s="95"/>
      <c r="G125" s="83"/>
    </row>
    <row r="126" spans="1:7" s="31" customFormat="1" ht="73.5" customHeight="1">
      <c r="A126" s="905"/>
      <c r="B126" s="69" t="s">
        <v>105</v>
      </c>
      <c r="C126" s="779" t="s">
        <v>104</v>
      </c>
      <c r="D126" s="902"/>
      <c r="E126" s="68"/>
      <c r="F126" s="68"/>
      <c r="G126" s="82"/>
    </row>
    <row r="127" spans="1:7" s="31" customFormat="1" ht="33.75" customHeight="1">
      <c r="A127" s="905"/>
      <c r="B127" s="64" t="s">
        <v>103</v>
      </c>
      <c r="C127" s="759" t="s">
        <v>102</v>
      </c>
      <c r="D127" s="902"/>
      <c r="E127" s="63"/>
      <c r="F127" s="63"/>
      <c r="G127" s="81"/>
    </row>
    <row r="128" spans="1:7" s="31" customFormat="1" ht="73.5" customHeight="1">
      <c r="A128" s="905"/>
      <c r="B128" s="64" t="s">
        <v>101</v>
      </c>
      <c r="C128" s="759" t="s">
        <v>100</v>
      </c>
      <c r="D128" s="902"/>
      <c r="E128" s="63"/>
      <c r="F128" s="63"/>
      <c r="G128" s="81"/>
    </row>
    <row r="129" spans="1:8" s="31" customFormat="1" ht="39" customHeight="1">
      <c r="A129" s="906"/>
      <c r="B129" s="58" t="s">
        <v>99</v>
      </c>
      <c r="C129" s="760" t="s">
        <v>98</v>
      </c>
      <c r="D129" s="903"/>
      <c r="E129" s="88"/>
      <c r="F129" s="88"/>
      <c r="G129" s="87"/>
    </row>
    <row r="130" spans="1:8" s="31" customFormat="1" ht="72.75" customHeight="1">
      <c r="A130" s="71" t="s">
        <v>97</v>
      </c>
      <c r="B130" s="86"/>
      <c r="C130" s="804" t="s">
        <v>96</v>
      </c>
      <c r="D130" s="85" t="s">
        <v>95</v>
      </c>
      <c r="E130" s="84"/>
      <c r="F130" s="84"/>
      <c r="G130" s="41"/>
    </row>
    <row r="131" spans="1:8" s="31" customFormat="1" ht="111.75" customHeight="1">
      <c r="A131" s="83" t="s">
        <v>94</v>
      </c>
      <c r="B131" s="69" t="s">
        <v>69</v>
      </c>
      <c r="C131" s="779" t="s">
        <v>724</v>
      </c>
      <c r="D131" s="875" t="s">
        <v>750</v>
      </c>
      <c r="E131" s="68"/>
      <c r="F131" s="68"/>
      <c r="G131" s="82"/>
    </row>
    <row r="132" spans="1:8" s="31" customFormat="1" ht="101.25" customHeight="1">
      <c r="A132" s="79"/>
      <c r="B132" s="64" t="s">
        <v>66</v>
      </c>
      <c r="C132" s="827" t="s">
        <v>708</v>
      </c>
      <c r="D132" s="876"/>
      <c r="E132" s="63"/>
      <c r="F132" s="63"/>
      <c r="G132" s="81"/>
    </row>
    <row r="133" spans="1:8" s="31" customFormat="1" ht="39" customHeight="1">
      <c r="A133" s="79"/>
      <c r="B133" s="64" t="s">
        <v>93</v>
      </c>
      <c r="C133" s="759" t="s">
        <v>92</v>
      </c>
      <c r="D133" s="876"/>
      <c r="E133" s="63"/>
      <c r="F133" s="63"/>
      <c r="G133" s="81"/>
    </row>
    <row r="134" spans="1:8" s="31" customFormat="1" ht="39" customHeight="1">
      <c r="A134" s="79"/>
      <c r="B134" s="64" t="s">
        <v>91</v>
      </c>
      <c r="C134" s="759" t="s">
        <v>90</v>
      </c>
      <c r="D134" s="876"/>
      <c r="E134" s="63"/>
      <c r="F134" s="63"/>
      <c r="G134" s="81"/>
    </row>
    <row r="135" spans="1:8" s="31" customFormat="1" ht="52.5" customHeight="1">
      <c r="A135" s="79"/>
      <c r="B135" s="61" t="s">
        <v>89</v>
      </c>
      <c r="C135" s="761" t="s">
        <v>88</v>
      </c>
      <c r="D135" s="876"/>
      <c r="E135" s="56"/>
      <c r="F135" s="56"/>
      <c r="G135" s="80"/>
    </row>
    <row r="136" spans="1:8" s="31" customFormat="1" ht="101.25" customHeight="1">
      <c r="A136" s="79"/>
      <c r="B136" s="66"/>
      <c r="C136" s="805" t="s">
        <v>87</v>
      </c>
      <c r="D136" s="876"/>
      <c r="E136" s="78"/>
      <c r="F136" s="78"/>
      <c r="G136" s="77"/>
    </row>
    <row r="137" spans="1:8" s="31" customFormat="1" ht="78.75">
      <c r="A137" s="76"/>
      <c r="B137" s="75" t="s">
        <v>86</v>
      </c>
      <c r="C137" s="843" t="s">
        <v>725</v>
      </c>
      <c r="D137" s="57"/>
      <c r="E137" s="74"/>
      <c r="F137" s="74"/>
      <c r="G137" s="73"/>
    </row>
    <row r="138" spans="1:8" s="31" customFormat="1" ht="56.25" customHeight="1">
      <c r="A138" s="71" t="s">
        <v>85</v>
      </c>
      <c r="B138" s="72"/>
      <c r="C138" s="806" t="s">
        <v>84</v>
      </c>
      <c r="D138" s="52" t="s">
        <v>83</v>
      </c>
      <c r="E138" s="51"/>
      <c r="F138" s="51"/>
      <c r="G138" s="71"/>
    </row>
    <row r="139" spans="1:8" s="49" customFormat="1" ht="39" customHeight="1">
      <c r="A139" s="70" t="s">
        <v>82</v>
      </c>
      <c r="B139" s="69" t="s">
        <v>69</v>
      </c>
      <c r="C139" s="779" t="s">
        <v>81</v>
      </c>
      <c r="D139" s="875" t="s">
        <v>747</v>
      </c>
      <c r="E139" s="68"/>
      <c r="F139" s="68"/>
      <c r="G139" s="67"/>
    </row>
    <row r="140" spans="1:8" s="49" customFormat="1" ht="66" customHeight="1">
      <c r="A140" s="59"/>
      <c r="B140" s="66" t="s">
        <v>80</v>
      </c>
      <c r="C140" s="758" t="s">
        <v>79</v>
      </c>
      <c r="D140" s="876"/>
      <c r="E140" s="63"/>
      <c r="F140" s="63"/>
      <c r="G140" s="65"/>
    </row>
    <row r="141" spans="1:8" s="49" customFormat="1" ht="39" customHeight="1">
      <c r="A141" s="59"/>
      <c r="B141" s="64" t="s">
        <v>78</v>
      </c>
      <c r="C141" s="759" t="s">
        <v>77</v>
      </c>
      <c r="D141" s="876"/>
      <c r="E141" s="63"/>
      <c r="F141" s="63"/>
      <c r="G141" s="62"/>
    </row>
    <row r="142" spans="1:8" s="49" customFormat="1" ht="53.25" customHeight="1">
      <c r="A142" s="59"/>
      <c r="B142" s="61" t="s">
        <v>76</v>
      </c>
      <c r="C142" s="761" t="s">
        <v>75</v>
      </c>
      <c r="D142" s="876"/>
      <c r="E142" s="56"/>
      <c r="F142" s="56"/>
      <c r="G142" s="60"/>
    </row>
    <row r="143" spans="1:8" s="49" customFormat="1" ht="39.75" customHeight="1">
      <c r="A143" s="59"/>
      <c r="B143" s="58" t="s">
        <v>74</v>
      </c>
      <c r="C143" s="760" t="s">
        <v>73</v>
      </c>
      <c r="D143" s="57"/>
      <c r="E143" s="56"/>
      <c r="F143" s="56"/>
      <c r="G143" s="55"/>
    </row>
    <row r="144" spans="1:8" s="817" customFormat="1" ht="166.5" customHeight="1">
      <c r="A144" s="822" t="s">
        <v>726</v>
      </c>
      <c r="B144" s="823"/>
      <c r="C144" s="836" t="s">
        <v>727</v>
      </c>
      <c r="D144" s="837" t="s">
        <v>749</v>
      </c>
      <c r="E144" s="56"/>
      <c r="F144" s="56"/>
      <c r="G144" s="55"/>
      <c r="H144" s="824"/>
    </row>
    <row r="145" spans="1:7" s="49" customFormat="1" ht="57.75" customHeight="1">
      <c r="A145" s="54" t="s">
        <v>72</v>
      </c>
      <c r="B145" s="53"/>
      <c r="C145" s="807" t="s">
        <v>71</v>
      </c>
      <c r="D145" s="52" t="s">
        <v>748</v>
      </c>
      <c r="E145" s="51"/>
      <c r="F145" s="51"/>
      <c r="G145" s="50"/>
    </row>
    <row r="146" spans="1:7" s="31" customFormat="1" ht="39" customHeight="1">
      <c r="A146" s="838" t="s">
        <v>70</v>
      </c>
      <c r="B146" s="69" t="s">
        <v>69</v>
      </c>
      <c r="C146" s="839" t="s">
        <v>68</v>
      </c>
      <c r="D146" s="881" t="s">
        <v>67</v>
      </c>
      <c r="E146" s="137"/>
      <c r="F146" s="137"/>
      <c r="G146" s="136"/>
    </row>
    <row r="147" spans="1:7" s="31" customFormat="1" ht="143.25" customHeight="1">
      <c r="A147" s="138"/>
      <c r="B147" s="64" t="s">
        <v>66</v>
      </c>
      <c r="C147" s="827" t="s">
        <v>728</v>
      </c>
      <c r="D147" s="882"/>
      <c r="E147" s="133"/>
      <c r="F147" s="133"/>
      <c r="G147" s="138"/>
    </row>
    <row r="148" spans="1:7" s="31" customFormat="1" ht="39" customHeight="1">
      <c r="A148" s="138"/>
      <c r="B148" s="840"/>
      <c r="C148" s="841" t="s">
        <v>65</v>
      </c>
      <c r="D148" s="882"/>
      <c r="E148" s="133"/>
      <c r="F148" s="133"/>
      <c r="G148" s="132"/>
    </row>
    <row r="149" spans="1:7" s="31" customFormat="1" ht="39" customHeight="1">
      <c r="A149" s="138"/>
      <c r="B149" s="64"/>
      <c r="C149" s="827" t="s">
        <v>64</v>
      </c>
      <c r="D149" s="882"/>
      <c r="E149" s="133"/>
      <c r="F149" s="133"/>
      <c r="G149" s="138"/>
    </row>
    <row r="150" spans="1:7" s="31" customFormat="1" ht="39" customHeight="1">
      <c r="A150" s="182"/>
      <c r="B150" s="842"/>
      <c r="C150" s="843" t="s">
        <v>63</v>
      </c>
      <c r="D150" s="883"/>
      <c r="E150" s="130"/>
      <c r="F150" s="130"/>
      <c r="G150" s="129"/>
    </row>
    <row r="151" spans="1:7" s="36" customFormat="1" ht="31.5" customHeight="1">
      <c r="A151" s="872" t="s">
        <v>62</v>
      </c>
      <c r="B151" s="873"/>
      <c r="C151" s="873"/>
      <c r="D151" s="873"/>
      <c r="E151" s="873"/>
      <c r="F151" s="873"/>
      <c r="G151" s="874"/>
    </row>
    <row r="152" spans="1:7" s="31" customFormat="1" ht="271.5" customHeight="1">
      <c r="A152" s="32"/>
      <c r="B152" s="35"/>
      <c r="C152" s="808" t="s">
        <v>61</v>
      </c>
      <c r="D152" s="34" t="s">
        <v>60</v>
      </c>
      <c r="E152" s="33"/>
      <c r="F152" s="33"/>
      <c r="G152" s="32"/>
    </row>
    <row r="153" spans="1:7" ht="33.75" customHeight="1">
      <c r="A153" s="30"/>
      <c r="B153" s="29"/>
      <c r="C153" s="809"/>
      <c r="D153" s="28"/>
      <c r="E153" s="27"/>
      <c r="F153" s="27"/>
      <c r="G153" s="27"/>
    </row>
    <row r="154" spans="1:7" ht="33.75" customHeight="1">
      <c r="A154" s="30"/>
      <c r="B154" s="29"/>
      <c r="C154" s="809"/>
      <c r="D154" s="28"/>
      <c r="E154" s="27"/>
      <c r="F154" s="27"/>
      <c r="G154" s="27"/>
    </row>
    <row r="155" spans="1:7" ht="33.75" customHeight="1">
      <c r="A155" s="30"/>
      <c r="B155" s="29"/>
      <c r="C155" s="809"/>
      <c r="D155" s="28"/>
      <c r="E155" s="27"/>
      <c r="F155" s="27"/>
      <c r="G155" s="27"/>
    </row>
    <row r="156" spans="1:7" ht="33.75" customHeight="1">
      <c r="G156" s="26"/>
    </row>
  </sheetData>
  <mergeCells count="40">
    <mergeCell ref="A25:G25"/>
    <mergeCell ref="A32:A34"/>
    <mergeCell ref="D32:D34"/>
    <mergeCell ref="D36:D37"/>
    <mergeCell ref="D6:D9"/>
    <mergeCell ref="A1:G1"/>
    <mergeCell ref="A2:F2"/>
    <mergeCell ref="A3:A4"/>
    <mergeCell ref="C3:C4"/>
    <mergeCell ref="D3:D4"/>
    <mergeCell ref="E3:F3"/>
    <mergeCell ref="G3:G4"/>
    <mergeCell ref="D11:D13"/>
    <mergeCell ref="D98:D101"/>
    <mergeCell ref="A5:G5"/>
    <mergeCell ref="E11:E12"/>
    <mergeCell ref="F11:F12"/>
    <mergeCell ref="A18:G18"/>
    <mergeCell ref="D19:D20"/>
    <mergeCell ref="D92:D93"/>
    <mergeCell ref="D75:D79"/>
    <mergeCell ref="A87:A88"/>
    <mergeCell ref="D38:D40"/>
    <mergeCell ref="D42:D44"/>
    <mergeCell ref="A53:A56"/>
    <mergeCell ref="D53:D56"/>
    <mergeCell ref="A57:A58"/>
    <mergeCell ref="D83:D86"/>
    <mergeCell ref="A90:A91"/>
    <mergeCell ref="A151:G151"/>
    <mergeCell ref="D139:D142"/>
    <mergeCell ref="D105:D107"/>
    <mergeCell ref="D108:D109"/>
    <mergeCell ref="D131:D136"/>
    <mergeCell ref="D146:D150"/>
    <mergeCell ref="D114:D116"/>
    <mergeCell ref="D119:D129"/>
    <mergeCell ref="A119:A129"/>
    <mergeCell ref="A111:A113"/>
    <mergeCell ref="D111:D113"/>
  </mergeCells>
  <phoneticPr fontId="3"/>
  <printOptions horizontalCentered="1"/>
  <pageMargins left="0" right="0" top="0.74803149606299213" bottom="0.74803149606299213" header="0.31496062992125984" footer="0.31496062992125984"/>
  <pageSetup paperSize="9" scale="92" fitToHeight="0" orientation="portrait" r:id="rId1"/>
  <headerFooter alignWithMargins="0">
    <oddHeader>&amp;R（令和４年１０月版）</oddHeader>
    <oddFooter>&amp;C&amp;P</oddFooter>
  </headerFooter>
  <rowBreaks count="5" manualBreakCount="5">
    <brk id="9" max="16383" man="1"/>
    <brk id="79" max="16383" man="1"/>
    <brk id="97" max="16383" man="1"/>
    <brk id="137" max="16383" man="1"/>
    <brk id="1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66675</xdr:colOff>
                    <xdr:row>5</xdr:row>
                    <xdr:rowOff>1685925</xdr:rowOff>
                  </from>
                  <to>
                    <xdr:col>4</xdr:col>
                    <xdr:colOff>295275</xdr:colOff>
                    <xdr:row>5</xdr:row>
                    <xdr:rowOff>1924050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66675</xdr:colOff>
                    <xdr:row>5</xdr:row>
                    <xdr:rowOff>1685925</xdr:rowOff>
                  </from>
                  <to>
                    <xdr:col>5</xdr:col>
                    <xdr:colOff>295275</xdr:colOff>
                    <xdr:row>5</xdr:row>
                    <xdr:rowOff>1924050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6</xdr:row>
                    <xdr:rowOff>1685925</xdr:rowOff>
                  </from>
                  <to>
                    <xdr:col>4</xdr:col>
                    <xdr:colOff>295275</xdr:colOff>
                    <xdr:row>6</xdr:row>
                    <xdr:rowOff>1924050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66675</xdr:colOff>
                    <xdr:row>6</xdr:row>
                    <xdr:rowOff>1685925</xdr:rowOff>
                  </from>
                  <to>
                    <xdr:col>5</xdr:col>
                    <xdr:colOff>295275</xdr:colOff>
                    <xdr:row>6</xdr:row>
                    <xdr:rowOff>1924050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66675</xdr:colOff>
                    <xdr:row>7</xdr:row>
                    <xdr:rowOff>114300</xdr:rowOff>
                  </from>
                  <to>
                    <xdr:col>4</xdr:col>
                    <xdr:colOff>295275</xdr:colOff>
                    <xdr:row>7</xdr:row>
                    <xdr:rowOff>352425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66675</xdr:colOff>
                    <xdr:row>7</xdr:row>
                    <xdr:rowOff>114300</xdr:rowOff>
                  </from>
                  <to>
                    <xdr:col>5</xdr:col>
                    <xdr:colOff>295275</xdr:colOff>
                    <xdr:row>7</xdr:row>
                    <xdr:rowOff>352425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66675</xdr:colOff>
                    <xdr:row>8</xdr:row>
                    <xdr:rowOff>114300</xdr:rowOff>
                  </from>
                  <to>
                    <xdr:col>4</xdr:col>
                    <xdr:colOff>295275</xdr:colOff>
                    <xdr:row>8</xdr:row>
                    <xdr:rowOff>352425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66675</xdr:colOff>
                    <xdr:row>8</xdr:row>
                    <xdr:rowOff>114300</xdr:rowOff>
                  </from>
                  <to>
                    <xdr:col>5</xdr:col>
                    <xdr:colOff>295275</xdr:colOff>
                    <xdr:row>8</xdr:row>
                    <xdr:rowOff>352425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66675</xdr:colOff>
                    <xdr:row>9</xdr:row>
                    <xdr:rowOff>114300</xdr:rowOff>
                  </from>
                  <to>
                    <xdr:col>4</xdr:col>
                    <xdr:colOff>295275</xdr:colOff>
                    <xdr:row>9</xdr:row>
                    <xdr:rowOff>352425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66675</xdr:colOff>
                    <xdr:row>9</xdr:row>
                    <xdr:rowOff>114300</xdr:rowOff>
                  </from>
                  <to>
                    <xdr:col>5</xdr:col>
                    <xdr:colOff>295275</xdr:colOff>
                    <xdr:row>9</xdr:row>
                    <xdr:rowOff>352425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66675</xdr:colOff>
                    <xdr:row>10</xdr:row>
                    <xdr:rowOff>114300</xdr:rowOff>
                  </from>
                  <to>
                    <xdr:col>4</xdr:col>
                    <xdr:colOff>295275</xdr:colOff>
                    <xdr:row>10</xdr:row>
                    <xdr:rowOff>352425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66675</xdr:colOff>
                    <xdr:row>10</xdr:row>
                    <xdr:rowOff>114300</xdr:rowOff>
                  </from>
                  <to>
                    <xdr:col>5</xdr:col>
                    <xdr:colOff>295275</xdr:colOff>
                    <xdr:row>10</xdr:row>
                    <xdr:rowOff>352425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66675</xdr:colOff>
                    <xdr:row>12</xdr:row>
                    <xdr:rowOff>114300</xdr:rowOff>
                  </from>
                  <to>
                    <xdr:col>4</xdr:col>
                    <xdr:colOff>295275</xdr:colOff>
                    <xdr:row>12</xdr:row>
                    <xdr:rowOff>352425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66675</xdr:colOff>
                    <xdr:row>12</xdr:row>
                    <xdr:rowOff>114300</xdr:rowOff>
                  </from>
                  <to>
                    <xdr:col>5</xdr:col>
                    <xdr:colOff>295275</xdr:colOff>
                    <xdr:row>12</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66675</xdr:colOff>
                    <xdr:row>13</xdr:row>
                    <xdr:rowOff>114300</xdr:rowOff>
                  </from>
                  <to>
                    <xdr:col>4</xdr:col>
                    <xdr:colOff>295275</xdr:colOff>
                    <xdr:row>13</xdr:row>
                    <xdr:rowOff>352425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66675</xdr:colOff>
                    <xdr:row>13</xdr:row>
                    <xdr:rowOff>114300</xdr:rowOff>
                  </from>
                  <to>
                    <xdr:col>5</xdr:col>
                    <xdr:colOff>295275</xdr:colOff>
                    <xdr:row>13</xdr:row>
                    <xdr:rowOff>352425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66675</xdr:colOff>
                    <xdr:row>14</xdr:row>
                    <xdr:rowOff>114300</xdr:rowOff>
                  </from>
                  <to>
                    <xdr:col>4</xdr:col>
                    <xdr:colOff>295275</xdr:colOff>
                    <xdr:row>14</xdr:row>
                    <xdr:rowOff>352425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66675</xdr:colOff>
                    <xdr:row>14</xdr:row>
                    <xdr:rowOff>114300</xdr:rowOff>
                  </from>
                  <to>
                    <xdr:col>5</xdr:col>
                    <xdr:colOff>295275</xdr:colOff>
                    <xdr:row>14</xdr:row>
                    <xdr:rowOff>352425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66675</xdr:colOff>
                    <xdr:row>15</xdr:row>
                    <xdr:rowOff>114300</xdr:rowOff>
                  </from>
                  <to>
                    <xdr:col>4</xdr:col>
                    <xdr:colOff>295275</xdr:colOff>
                    <xdr:row>15</xdr:row>
                    <xdr:rowOff>352425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66675</xdr:colOff>
                    <xdr:row>15</xdr:row>
                    <xdr:rowOff>114300</xdr:rowOff>
                  </from>
                  <to>
                    <xdr:col>5</xdr:col>
                    <xdr:colOff>295275</xdr:colOff>
                    <xdr:row>15</xdr:row>
                    <xdr:rowOff>352425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66675</xdr:colOff>
                    <xdr:row>16</xdr:row>
                    <xdr:rowOff>114300</xdr:rowOff>
                  </from>
                  <to>
                    <xdr:col>4</xdr:col>
                    <xdr:colOff>295275</xdr:colOff>
                    <xdr:row>16</xdr:row>
                    <xdr:rowOff>352425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66675</xdr:colOff>
                    <xdr:row>16</xdr:row>
                    <xdr:rowOff>114300</xdr:rowOff>
                  </from>
                  <to>
                    <xdr:col>5</xdr:col>
                    <xdr:colOff>295275</xdr:colOff>
                    <xdr:row>16</xdr:row>
                    <xdr:rowOff>352425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66675</xdr:colOff>
                    <xdr:row>18</xdr:row>
                    <xdr:rowOff>114300</xdr:rowOff>
                  </from>
                  <to>
                    <xdr:col>4</xdr:col>
                    <xdr:colOff>295275</xdr:colOff>
                    <xdr:row>18</xdr:row>
                    <xdr:rowOff>352425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66675</xdr:colOff>
                    <xdr:row>18</xdr:row>
                    <xdr:rowOff>114300</xdr:rowOff>
                  </from>
                  <to>
                    <xdr:col>5</xdr:col>
                    <xdr:colOff>295275</xdr:colOff>
                    <xdr:row>18</xdr:row>
                    <xdr:rowOff>352425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xdr:col>
                    <xdr:colOff>66675</xdr:colOff>
                    <xdr:row>19</xdr:row>
                    <xdr:rowOff>114300</xdr:rowOff>
                  </from>
                  <to>
                    <xdr:col>4</xdr:col>
                    <xdr:colOff>295275</xdr:colOff>
                    <xdr:row>19</xdr:row>
                    <xdr:rowOff>352425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66675</xdr:colOff>
                    <xdr:row>19</xdr:row>
                    <xdr:rowOff>114300</xdr:rowOff>
                  </from>
                  <to>
                    <xdr:col>5</xdr:col>
                    <xdr:colOff>295275</xdr:colOff>
                    <xdr:row>19</xdr:row>
                    <xdr:rowOff>352425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66675</xdr:colOff>
                    <xdr:row>20</xdr:row>
                    <xdr:rowOff>114300</xdr:rowOff>
                  </from>
                  <to>
                    <xdr:col>4</xdr:col>
                    <xdr:colOff>295275</xdr:colOff>
                    <xdr:row>20</xdr:row>
                    <xdr:rowOff>352425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66675</xdr:colOff>
                    <xdr:row>20</xdr:row>
                    <xdr:rowOff>114300</xdr:rowOff>
                  </from>
                  <to>
                    <xdr:col>5</xdr:col>
                    <xdr:colOff>295275</xdr:colOff>
                    <xdr:row>20</xdr:row>
                    <xdr:rowOff>352425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66675</xdr:colOff>
                    <xdr:row>21</xdr:row>
                    <xdr:rowOff>114300</xdr:rowOff>
                  </from>
                  <to>
                    <xdr:col>4</xdr:col>
                    <xdr:colOff>295275</xdr:colOff>
                    <xdr:row>21</xdr:row>
                    <xdr:rowOff>352425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66675</xdr:colOff>
                    <xdr:row>21</xdr:row>
                    <xdr:rowOff>114300</xdr:rowOff>
                  </from>
                  <to>
                    <xdr:col>5</xdr:col>
                    <xdr:colOff>295275</xdr:colOff>
                    <xdr:row>21</xdr:row>
                    <xdr:rowOff>352425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xdr:col>
                    <xdr:colOff>66675</xdr:colOff>
                    <xdr:row>22</xdr:row>
                    <xdr:rowOff>114300</xdr:rowOff>
                  </from>
                  <to>
                    <xdr:col>4</xdr:col>
                    <xdr:colOff>295275</xdr:colOff>
                    <xdr:row>22</xdr:row>
                    <xdr:rowOff>352425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66675</xdr:colOff>
                    <xdr:row>22</xdr:row>
                    <xdr:rowOff>114300</xdr:rowOff>
                  </from>
                  <to>
                    <xdr:col>5</xdr:col>
                    <xdr:colOff>295275</xdr:colOff>
                    <xdr:row>22</xdr:row>
                    <xdr:rowOff>352425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xdr:col>
                    <xdr:colOff>66675</xdr:colOff>
                    <xdr:row>23</xdr:row>
                    <xdr:rowOff>114300</xdr:rowOff>
                  </from>
                  <to>
                    <xdr:col>4</xdr:col>
                    <xdr:colOff>295275</xdr:colOff>
                    <xdr:row>23</xdr:row>
                    <xdr:rowOff>352425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xdr:col>
                    <xdr:colOff>66675</xdr:colOff>
                    <xdr:row>23</xdr:row>
                    <xdr:rowOff>114300</xdr:rowOff>
                  </from>
                  <to>
                    <xdr:col>5</xdr:col>
                    <xdr:colOff>295275</xdr:colOff>
                    <xdr:row>23</xdr:row>
                    <xdr:rowOff>352425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xdr:col>
                    <xdr:colOff>66675</xdr:colOff>
                    <xdr:row>25</xdr:row>
                    <xdr:rowOff>114300</xdr:rowOff>
                  </from>
                  <to>
                    <xdr:col>4</xdr:col>
                    <xdr:colOff>295275</xdr:colOff>
                    <xdr:row>25</xdr:row>
                    <xdr:rowOff>352425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5</xdr:col>
                    <xdr:colOff>66675</xdr:colOff>
                    <xdr:row>25</xdr:row>
                    <xdr:rowOff>114300</xdr:rowOff>
                  </from>
                  <to>
                    <xdr:col>5</xdr:col>
                    <xdr:colOff>295275</xdr:colOff>
                    <xdr:row>25</xdr:row>
                    <xdr:rowOff>352425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66675</xdr:colOff>
                    <xdr:row>26</xdr:row>
                    <xdr:rowOff>114300</xdr:rowOff>
                  </from>
                  <to>
                    <xdr:col>4</xdr:col>
                    <xdr:colOff>295275</xdr:colOff>
                    <xdr:row>26</xdr:row>
                    <xdr:rowOff>352425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xdr:col>
                    <xdr:colOff>66675</xdr:colOff>
                    <xdr:row>26</xdr:row>
                    <xdr:rowOff>114300</xdr:rowOff>
                  </from>
                  <to>
                    <xdr:col>5</xdr:col>
                    <xdr:colOff>295275</xdr:colOff>
                    <xdr:row>26</xdr:row>
                    <xdr:rowOff>352425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xdr:col>
                    <xdr:colOff>66675</xdr:colOff>
                    <xdr:row>27</xdr:row>
                    <xdr:rowOff>114300</xdr:rowOff>
                  </from>
                  <to>
                    <xdr:col>4</xdr:col>
                    <xdr:colOff>295275</xdr:colOff>
                    <xdr:row>27</xdr:row>
                    <xdr:rowOff>352425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5</xdr:col>
                    <xdr:colOff>66675</xdr:colOff>
                    <xdr:row>27</xdr:row>
                    <xdr:rowOff>114300</xdr:rowOff>
                  </from>
                  <to>
                    <xdr:col>5</xdr:col>
                    <xdr:colOff>295275</xdr:colOff>
                    <xdr:row>27</xdr:row>
                    <xdr:rowOff>352425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xdr:col>
                    <xdr:colOff>66675</xdr:colOff>
                    <xdr:row>28</xdr:row>
                    <xdr:rowOff>114300</xdr:rowOff>
                  </from>
                  <to>
                    <xdr:col>4</xdr:col>
                    <xdr:colOff>295275</xdr:colOff>
                    <xdr:row>28</xdr:row>
                    <xdr:rowOff>352425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5</xdr:col>
                    <xdr:colOff>66675</xdr:colOff>
                    <xdr:row>28</xdr:row>
                    <xdr:rowOff>114300</xdr:rowOff>
                  </from>
                  <to>
                    <xdr:col>5</xdr:col>
                    <xdr:colOff>295275</xdr:colOff>
                    <xdr:row>28</xdr:row>
                    <xdr:rowOff>352425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xdr:col>
                    <xdr:colOff>66675</xdr:colOff>
                    <xdr:row>29</xdr:row>
                    <xdr:rowOff>114300</xdr:rowOff>
                  </from>
                  <to>
                    <xdr:col>4</xdr:col>
                    <xdr:colOff>295275</xdr:colOff>
                    <xdr:row>29</xdr:row>
                    <xdr:rowOff>352425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5</xdr:col>
                    <xdr:colOff>66675</xdr:colOff>
                    <xdr:row>29</xdr:row>
                    <xdr:rowOff>114300</xdr:rowOff>
                  </from>
                  <to>
                    <xdr:col>5</xdr:col>
                    <xdr:colOff>295275</xdr:colOff>
                    <xdr:row>29</xdr:row>
                    <xdr:rowOff>352425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4</xdr:col>
                    <xdr:colOff>66675</xdr:colOff>
                    <xdr:row>30</xdr:row>
                    <xdr:rowOff>114300</xdr:rowOff>
                  </from>
                  <to>
                    <xdr:col>4</xdr:col>
                    <xdr:colOff>295275</xdr:colOff>
                    <xdr:row>30</xdr:row>
                    <xdr:rowOff>352425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xdr:col>
                    <xdr:colOff>66675</xdr:colOff>
                    <xdr:row>30</xdr:row>
                    <xdr:rowOff>114300</xdr:rowOff>
                  </from>
                  <to>
                    <xdr:col>5</xdr:col>
                    <xdr:colOff>295275</xdr:colOff>
                    <xdr:row>30</xdr:row>
                    <xdr:rowOff>352425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xdr:col>
                    <xdr:colOff>66675</xdr:colOff>
                    <xdr:row>31</xdr:row>
                    <xdr:rowOff>114300</xdr:rowOff>
                  </from>
                  <to>
                    <xdr:col>4</xdr:col>
                    <xdr:colOff>295275</xdr:colOff>
                    <xdr:row>31</xdr:row>
                    <xdr:rowOff>352425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5</xdr:col>
                    <xdr:colOff>66675</xdr:colOff>
                    <xdr:row>31</xdr:row>
                    <xdr:rowOff>114300</xdr:rowOff>
                  </from>
                  <to>
                    <xdr:col>5</xdr:col>
                    <xdr:colOff>295275</xdr:colOff>
                    <xdr:row>31</xdr:row>
                    <xdr:rowOff>352425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4</xdr:col>
                    <xdr:colOff>66675</xdr:colOff>
                    <xdr:row>32</xdr:row>
                    <xdr:rowOff>114300</xdr:rowOff>
                  </from>
                  <to>
                    <xdr:col>4</xdr:col>
                    <xdr:colOff>295275</xdr:colOff>
                    <xdr:row>32</xdr:row>
                    <xdr:rowOff>352425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5</xdr:col>
                    <xdr:colOff>66675</xdr:colOff>
                    <xdr:row>32</xdr:row>
                    <xdr:rowOff>114300</xdr:rowOff>
                  </from>
                  <to>
                    <xdr:col>5</xdr:col>
                    <xdr:colOff>295275</xdr:colOff>
                    <xdr:row>32</xdr:row>
                    <xdr:rowOff>352425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4</xdr:col>
                    <xdr:colOff>66675</xdr:colOff>
                    <xdr:row>33</xdr:row>
                    <xdr:rowOff>114300</xdr:rowOff>
                  </from>
                  <to>
                    <xdr:col>4</xdr:col>
                    <xdr:colOff>295275</xdr:colOff>
                    <xdr:row>33</xdr:row>
                    <xdr:rowOff>352425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5</xdr:col>
                    <xdr:colOff>66675</xdr:colOff>
                    <xdr:row>33</xdr:row>
                    <xdr:rowOff>114300</xdr:rowOff>
                  </from>
                  <to>
                    <xdr:col>5</xdr:col>
                    <xdr:colOff>295275</xdr:colOff>
                    <xdr:row>33</xdr:row>
                    <xdr:rowOff>352425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4</xdr:col>
                    <xdr:colOff>66675</xdr:colOff>
                    <xdr:row>34</xdr:row>
                    <xdr:rowOff>114300</xdr:rowOff>
                  </from>
                  <to>
                    <xdr:col>4</xdr:col>
                    <xdr:colOff>295275</xdr:colOff>
                    <xdr:row>34</xdr:row>
                    <xdr:rowOff>352425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5</xdr:col>
                    <xdr:colOff>66675</xdr:colOff>
                    <xdr:row>34</xdr:row>
                    <xdr:rowOff>114300</xdr:rowOff>
                  </from>
                  <to>
                    <xdr:col>5</xdr:col>
                    <xdr:colOff>295275</xdr:colOff>
                    <xdr:row>34</xdr:row>
                    <xdr:rowOff>352425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4</xdr:col>
                    <xdr:colOff>66675</xdr:colOff>
                    <xdr:row>35</xdr:row>
                    <xdr:rowOff>114300</xdr:rowOff>
                  </from>
                  <to>
                    <xdr:col>4</xdr:col>
                    <xdr:colOff>295275</xdr:colOff>
                    <xdr:row>35</xdr:row>
                    <xdr:rowOff>352425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5</xdr:col>
                    <xdr:colOff>66675</xdr:colOff>
                    <xdr:row>35</xdr:row>
                    <xdr:rowOff>114300</xdr:rowOff>
                  </from>
                  <to>
                    <xdr:col>5</xdr:col>
                    <xdr:colOff>295275</xdr:colOff>
                    <xdr:row>35</xdr:row>
                    <xdr:rowOff>352425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4</xdr:col>
                    <xdr:colOff>66675</xdr:colOff>
                    <xdr:row>36</xdr:row>
                    <xdr:rowOff>114300</xdr:rowOff>
                  </from>
                  <to>
                    <xdr:col>4</xdr:col>
                    <xdr:colOff>295275</xdr:colOff>
                    <xdr:row>36</xdr:row>
                    <xdr:rowOff>352425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xdr:col>
                    <xdr:colOff>66675</xdr:colOff>
                    <xdr:row>36</xdr:row>
                    <xdr:rowOff>114300</xdr:rowOff>
                  </from>
                  <to>
                    <xdr:col>5</xdr:col>
                    <xdr:colOff>295275</xdr:colOff>
                    <xdr:row>36</xdr:row>
                    <xdr:rowOff>352425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4</xdr:col>
                    <xdr:colOff>66675</xdr:colOff>
                    <xdr:row>37</xdr:row>
                    <xdr:rowOff>114300</xdr:rowOff>
                  </from>
                  <to>
                    <xdr:col>4</xdr:col>
                    <xdr:colOff>295275</xdr:colOff>
                    <xdr:row>37</xdr:row>
                    <xdr:rowOff>352425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5</xdr:col>
                    <xdr:colOff>66675</xdr:colOff>
                    <xdr:row>37</xdr:row>
                    <xdr:rowOff>114300</xdr:rowOff>
                  </from>
                  <to>
                    <xdr:col>5</xdr:col>
                    <xdr:colOff>295275</xdr:colOff>
                    <xdr:row>37</xdr:row>
                    <xdr:rowOff>352425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xdr:col>
                    <xdr:colOff>66675</xdr:colOff>
                    <xdr:row>38</xdr:row>
                    <xdr:rowOff>114300</xdr:rowOff>
                  </from>
                  <to>
                    <xdr:col>4</xdr:col>
                    <xdr:colOff>295275</xdr:colOff>
                    <xdr:row>38</xdr:row>
                    <xdr:rowOff>352425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5</xdr:col>
                    <xdr:colOff>66675</xdr:colOff>
                    <xdr:row>38</xdr:row>
                    <xdr:rowOff>114300</xdr:rowOff>
                  </from>
                  <to>
                    <xdr:col>5</xdr:col>
                    <xdr:colOff>295275</xdr:colOff>
                    <xdr:row>38</xdr:row>
                    <xdr:rowOff>352425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xdr:col>
                    <xdr:colOff>66675</xdr:colOff>
                    <xdr:row>39</xdr:row>
                    <xdr:rowOff>114300</xdr:rowOff>
                  </from>
                  <to>
                    <xdr:col>4</xdr:col>
                    <xdr:colOff>295275</xdr:colOff>
                    <xdr:row>39</xdr:row>
                    <xdr:rowOff>352425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5</xdr:col>
                    <xdr:colOff>66675</xdr:colOff>
                    <xdr:row>39</xdr:row>
                    <xdr:rowOff>114300</xdr:rowOff>
                  </from>
                  <to>
                    <xdr:col>5</xdr:col>
                    <xdr:colOff>295275</xdr:colOff>
                    <xdr:row>39</xdr:row>
                    <xdr:rowOff>352425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xdr:col>
                    <xdr:colOff>66675</xdr:colOff>
                    <xdr:row>40</xdr:row>
                    <xdr:rowOff>114300</xdr:rowOff>
                  </from>
                  <to>
                    <xdr:col>4</xdr:col>
                    <xdr:colOff>295275</xdr:colOff>
                    <xdr:row>40</xdr:row>
                    <xdr:rowOff>352425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5</xdr:col>
                    <xdr:colOff>66675</xdr:colOff>
                    <xdr:row>40</xdr:row>
                    <xdr:rowOff>114300</xdr:rowOff>
                  </from>
                  <to>
                    <xdr:col>5</xdr:col>
                    <xdr:colOff>295275</xdr:colOff>
                    <xdr:row>40</xdr:row>
                    <xdr:rowOff>352425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4</xdr:col>
                    <xdr:colOff>66675</xdr:colOff>
                    <xdr:row>41</xdr:row>
                    <xdr:rowOff>114300</xdr:rowOff>
                  </from>
                  <to>
                    <xdr:col>4</xdr:col>
                    <xdr:colOff>295275</xdr:colOff>
                    <xdr:row>41</xdr:row>
                    <xdr:rowOff>352425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5</xdr:col>
                    <xdr:colOff>66675</xdr:colOff>
                    <xdr:row>41</xdr:row>
                    <xdr:rowOff>114300</xdr:rowOff>
                  </from>
                  <to>
                    <xdr:col>5</xdr:col>
                    <xdr:colOff>295275</xdr:colOff>
                    <xdr:row>41</xdr:row>
                    <xdr:rowOff>352425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4</xdr:col>
                    <xdr:colOff>66675</xdr:colOff>
                    <xdr:row>42</xdr:row>
                    <xdr:rowOff>114300</xdr:rowOff>
                  </from>
                  <to>
                    <xdr:col>4</xdr:col>
                    <xdr:colOff>295275</xdr:colOff>
                    <xdr:row>42</xdr:row>
                    <xdr:rowOff>352425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5</xdr:col>
                    <xdr:colOff>66675</xdr:colOff>
                    <xdr:row>42</xdr:row>
                    <xdr:rowOff>114300</xdr:rowOff>
                  </from>
                  <to>
                    <xdr:col>5</xdr:col>
                    <xdr:colOff>295275</xdr:colOff>
                    <xdr:row>42</xdr:row>
                    <xdr:rowOff>352425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4</xdr:col>
                    <xdr:colOff>66675</xdr:colOff>
                    <xdr:row>43</xdr:row>
                    <xdr:rowOff>114300</xdr:rowOff>
                  </from>
                  <to>
                    <xdr:col>4</xdr:col>
                    <xdr:colOff>295275</xdr:colOff>
                    <xdr:row>43</xdr:row>
                    <xdr:rowOff>352425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5</xdr:col>
                    <xdr:colOff>66675</xdr:colOff>
                    <xdr:row>43</xdr:row>
                    <xdr:rowOff>114300</xdr:rowOff>
                  </from>
                  <to>
                    <xdr:col>5</xdr:col>
                    <xdr:colOff>295275</xdr:colOff>
                    <xdr:row>43</xdr:row>
                    <xdr:rowOff>352425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4</xdr:col>
                    <xdr:colOff>66675</xdr:colOff>
                    <xdr:row>44</xdr:row>
                    <xdr:rowOff>114300</xdr:rowOff>
                  </from>
                  <to>
                    <xdr:col>4</xdr:col>
                    <xdr:colOff>295275</xdr:colOff>
                    <xdr:row>44</xdr:row>
                    <xdr:rowOff>352425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5</xdr:col>
                    <xdr:colOff>66675</xdr:colOff>
                    <xdr:row>44</xdr:row>
                    <xdr:rowOff>114300</xdr:rowOff>
                  </from>
                  <to>
                    <xdr:col>5</xdr:col>
                    <xdr:colOff>295275</xdr:colOff>
                    <xdr:row>44</xdr:row>
                    <xdr:rowOff>352425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xdr:col>
                    <xdr:colOff>66675</xdr:colOff>
                    <xdr:row>45</xdr:row>
                    <xdr:rowOff>114300</xdr:rowOff>
                  </from>
                  <to>
                    <xdr:col>4</xdr:col>
                    <xdr:colOff>295275</xdr:colOff>
                    <xdr:row>45</xdr:row>
                    <xdr:rowOff>352425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5</xdr:col>
                    <xdr:colOff>66675</xdr:colOff>
                    <xdr:row>45</xdr:row>
                    <xdr:rowOff>114300</xdr:rowOff>
                  </from>
                  <to>
                    <xdr:col>5</xdr:col>
                    <xdr:colOff>295275</xdr:colOff>
                    <xdr:row>45</xdr:row>
                    <xdr:rowOff>352425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4</xdr:col>
                    <xdr:colOff>66675</xdr:colOff>
                    <xdr:row>46</xdr:row>
                    <xdr:rowOff>114300</xdr:rowOff>
                  </from>
                  <to>
                    <xdr:col>4</xdr:col>
                    <xdr:colOff>295275</xdr:colOff>
                    <xdr:row>46</xdr:row>
                    <xdr:rowOff>352425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5</xdr:col>
                    <xdr:colOff>66675</xdr:colOff>
                    <xdr:row>46</xdr:row>
                    <xdr:rowOff>114300</xdr:rowOff>
                  </from>
                  <to>
                    <xdr:col>5</xdr:col>
                    <xdr:colOff>295275</xdr:colOff>
                    <xdr:row>46</xdr:row>
                    <xdr:rowOff>352425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4</xdr:col>
                    <xdr:colOff>66675</xdr:colOff>
                    <xdr:row>47</xdr:row>
                    <xdr:rowOff>114300</xdr:rowOff>
                  </from>
                  <to>
                    <xdr:col>4</xdr:col>
                    <xdr:colOff>295275</xdr:colOff>
                    <xdr:row>47</xdr:row>
                    <xdr:rowOff>352425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5</xdr:col>
                    <xdr:colOff>66675</xdr:colOff>
                    <xdr:row>47</xdr:row>
                    <xdr:rowOff>114300</xdr:rowOff>
                  </from>
                  <to>
                    <xdr:col>5</xdr:col>
                    <xdr:colOff>295275</xdr:colOff>
                    <xdr:row>47</xdr:row>
                    <xdr:rowOff>352425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4</xdr:col>
                    <xdr:colOff>66675</xdr:colOff>
                    <xdr:row>48</xdr:row>
                    <xdr:rowOff>114300</xdr:rowOff>
                  </from>
                  <to>
                    <xdr:col>4</xdr:col>
                    <xdr:colOff>295275</xdr:colOff>
                    <xdr:row>48</xdr:row>
                    <xdr:rowOff>352425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5</xdr:col>
                    <xdr:colOff>66675</xdr:colOff>
                    <xdr:row>48</xdr:row>
                    <xdr:rowOff>114300</xdr:rowOff>
                  </from>
                  <to>
                    <xdr:col>5</xdr:col>
                    <xdr:colOff>295275</xdr:colOff>
                    <xdr:row>48</xdr:row>
                    <xdr:rowOff>352425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4</xdr:col>
                    <xdr:colOff>66675</xdr:colOff>
                    <xdr:row>49</xdr:row>
                    <xdr:rowOff>114300</xdr:rowOff>
                  </from>
                  <to>
                    <xdr:col>4</xdr:col>
                    <xdr:colOff>295275</xdr:colOff>
                    <xdr:row>49</xdr:row>
                    <xdr:rowOff>352425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5</xdr:col>
                    <xdr:colOff>66675</xdr:colOff>
                    <xdr:row>49</xdr:row>
                    <xdr:rowOff>114300</xdr:rowOff>
                  </from>
                  <to>
                    <xdr:col>5</xdr:col>
                    <xdr:colOff>295275</xdr:colOff>
                    <xdr:row>49</xdr:row>
                    <xdr:rowOff>352425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4</xdr:col>
                    <xdr:colOff>66675</xdr:colOff>
                    <xdr:row>50</xdr:row>
                    <xdr:rowOff>114300</xdr:rowOff>
                  </from>
                  <to>
                    <xdr:col>4</xdr:col>
                    <xdr:colOff>295275</xdr:colOff>
                    <xdr:row>50</xdr:row>
                    <xdr:rowOff>352425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5</xdr:col>
                    <xdr:colOff>66675</xdr:colOff>
                    <xdr:row>50</xdr:row>
                    <xdr:rowOff>114300</xdr:rowOff>
                  </from>
                  <to>
                    <xdr:col>5</xdr:col>
                    <xdr:colOff>295275</xdr:colOff>
                    <xdr:row>50</xdr:row>
                    <xdr:rowOff>352425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4</xdr:col>
                    <xdr:colOff>66675</xdr:colOff>
                    <xdr:row>51</xdr:row>
                    <xdr:rowOff>114300</xdr:rowOff>
                  </from>
                  <to>
                    <xdr:col>4</xdr:col>
                    <xdr:colOff>295275</xdr:colOff>
                    <xdr:row>51</xdr:row>
                    <xdr:rowOff>352425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5</xdr:col>
                    <xdr:colOff>66675</xdr:colOff>
                    <xdr:row>51</xdr:row>
                    <xdr:rowOff>114300</xdr:rowOff>
                  </from>
                  <to>
                    <xdr:col>5</xdr:col>
                    <xdr:colOff>295275</xdr:colOff>
                    <xdr:row>51</xdr:row>
                    <xdr:rowOff>352425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4</xdr:col>
                    <xdr:colOff>66675</xdr:colOff>
                    <xdr:row>52</xdr:row>
                    <xdr:rowOff>114300</xdr:rowOff>
                  </from>
                  <to>
                    <xdr:col>4</xdr:col>
                    <xdr:colOff>295275</xdr:colOff>
                    <xdr:row>52</xdr:row>
                    <xdr:rowOff>352425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5</xdr:col>
                    <xdr:colOff>66675</xdr:colOff>
                    <xdr:row>52</xdr:row>
                    <xdr:rowOff>114300</xdr:rowOff>
                  </from>
                  <to>
                    <xdr:col>5</xdr:col>
                    <xdr:colOff>295275</xdr:colOff>
                    <xdr:row>52</xdr:row>
                    <xdr:rowOff>352425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4</xdr:col>
                    <xdr:colOff>66675</xdr:colOff>
                    <xdr:row>53</xdr:row>
                    <xdr:rowOff>114300</xdr:rowOff>
                  </from>
                  <to>
                    <xdr:col>4</xdr:col>
                    <xdr:colOff>295275</xdr:colOff>
                    <xdr:row>53</xdr:row>
                    <xdr:rowOff>352425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5</xdr:col>
                    <xdr:colOff>66675</xdr:colOff>
                    <xdr:row>53</xdr:row>
                    <xdr:rowOff>114300</xdr:rowOff>
                  </from>
                  <to>
                    <xdr:col>5</xdr:col>
                    <xdr:colOff>295275</xdr:colOff>
                    <xdr:row>53</xdr:row>
                    <xdr:rowOff>352425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4</xdr:col>
                    <xdr:colOff>66675</xdr:colOff>
                    <xdr:row>54</xdr:row>
                    <xdr:rowOff>114300</xdr:rowOff>
                  </from>
                  <to>
                    <xdr:col>4</xdr:col>
                    <xdr:colOff>295275</xdr:colOff>
                    <xdr:row>54</xdr:row>
                    <xdr:rowOff>352425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5</xdr:col>
                    <xdr:colOff>66675</xdr:colOff>
                    <xdr:row>54</xdr:row>
                    <xdr:rowOff>114300</xdr:rowOff>
                  </from>
                  <to>
                    <xdr:col>5</xdr:col>
                    <xdr:colOff>295275</xdr:colOff>
                    <xdr:row>54</xdr:row>
                    <xdr:rowOff>352425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4</xdr:col>
                    <xdr:colOff>66675</xdr:colOff>
                    <xdr:row>55</xdr:row>
                    <xdr:rowOff>114300</xdr:rowOff>
                  </from>
                  <to>
                    <xdr:col>4</xdr:col>
                    <xdr:colOff>295275</xdr:colOff>
                    <xdr:row>55</xdr:row>
                    <xdr:rowOff>352425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xdr:col>
                    <xdr:colOff>66675</xdr:colOff>
                    <xdr:row>55</xdr:row>
                    <xdr:rowOff>114300</xdr:rowOff>
                  </from>
                  <to>
                    <xdr:col>5</xdr:col>
                    <xdr:colOff>295275</xdr:colOff>
                    <xdr:row>55</xdr:row>
                    <xdr:rowOff>352425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4</xdr:col>
                    <xdr:colOff>66675</xdr:colOff>
                    <xdr:row>56</xdr:row>
                    <xdr:rowOff>114300</xdr:rowOff>
                  </from>
                  <to>
                    <xdr:col>4</xdr:col>
                    <xdr:colOff>295275</xdr:colOff>
                    <xdr:row>56</xdr:row>
                    <xdr:rowOff>352425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xdr:col>
                    <xdr:colOff>66675</xdr:colOff>
                    <xdr:row>56</xdr:row>
                    <xdr:rowOff>114300</xdr:rowOff>
                  </from>
                  <to>
                    <xdr:col>5</xdr:col>
                    <xdr:colOff>295275</xdr:colOff>
                    <xdr:row>56</xdr:row>
                    <xdr:rowOff>352425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4</xdr:col>
                    <xdr:colOff>66675</xdr:colOff>
                    <xdr:row>57</xdr:row>
                    <xdr:rowOff>114300</xdr:rowOff>
                  </from>
                  <to>
                    <xdr:col>4</xdr:col>
                    <xdr:colOff>295275</xdr:colOff>
                    <xdr:row>57</xdr:row>
                    <xdr:rowOff>352425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5</xdr:col>
                    <xdr:colOff>66675</xdr:colOff>
                    <xdr:row>57</xdr:row>
                    <xdr:rowOff>114300</xdr:rowOff>
                  </from>
                  <to>
                    <xdr:col>5</xdr:col>
                    <xdr:colOff>295275</xdr:colOff>
                    <xdr:row>57</xdr:row>
                    <xdr:rowOff>352425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4</xdr:col>
                    <xdr:colOff>66675</xdr:colOff>
                    <xdr:row>58</xdr:row>
                    <xdr:rowOff>114300</xdr:rowOff>
                  </from>
                  <to>
                    <xdr:col>4</xdr:col>
                    <xdr:colOff>295275</xdr:colOff>
                    <xdr:row>58</xdr:row>
                    <xdr:rowOff>352425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5</xdr:col>
                    <xdr:colOff>66675</xdr:colOff>
                    <xdr:row>58</xdr:row>
                    <xdr:rowOff>114300</xdr:rowOff>
                  </from>
                  <to>
                    <xdr:col>5</xdr:col>
                    <xdr:colOff>295275</xdr:colOff>
                    <xdr:row>58</xdr:row>
                    <xdr:rowOff>352425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4</xdr:col>
                    <xdr:colOff>66675</xdr:colOff>
                    <xdr:row>59</xdr:row>
                    <xdr:rowOff>114300</xdr:rowOff>
                  </from>
                  <to>
                    <xdr:col>4</xdr:col>
                    <xdr:colOff>295275</xdr:colOff>
                    <xdr:row>59</xdr:row>
                    <xdr:rowOff>352425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5</xdr:col>
                    <xdr:colOff>66675</xdr:colOff>
                    <xdr:row>59</xdr:row>
                    <xdr:rowOff>114300</xdr:rowOff>
                  </from>
                  <to>
                    <xdr:col>5</xdr:col>
                    <xdr:colOff>295275</xdr:colOff>
                    <xdr:row>59</xdr:row>
                    <xdr:rowOff>352425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4</xdr:col>
                    <xdr:colOff>66675</xdr:colOff>
                    <xdr:row>60</xdr:row>
                    <xdr:rowOff>114300</xdr:rowOff>
                  </from>
                  <to>
                    <xdr:col>4</xdr:col>
                    <xdr:colOff>295275</xdr:colOff>
                    <xdr:row>60</xdr:row>
                    <xdr:rowOff>352425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5</xdr:col>
                    <xdr:colOff>66675</xdr:colOff>
                    <xdr:row>60</xdr:row>
                    <xdr:rowOff>114300</xdr:rowOff>
                  </from>
                  <to>
                    <xdr:col>5</xdr:col>
                    <xdr:colOff>295275</xdr:colOff>
                    <xdr:row>60</xdr:row>
                    <xdr:rowOff>352425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4</xdr:col>
                    <xdr:colOff>66675</xdr:colOff>
                    <xdr:row>61</xdr:row>
                    <xdr:rowOff>114300</xdr:rowOff>
                  </from>
                  <to>
                    <xdr:col>4</xdr:col>
                    <xdr:colOff>295275</xdr:colOff>
                    <xdr:row>61</xdr:row>
                    <xdr:rowOff>352425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5</xdr:col>
                    <xdr:colOff>66675</xdr:colOff>
                    <xdr:row>61</xdr:row>
                    <xdr:rowOff>114300</xdr:rowOff>
                  </from>
                  <to>
                    <xdr:col>5</xdr:col>
                    <xdr:colOff>295275</xdr:colOff>
                    <xdr:row>61</xdr:row>
                    <xdr:rowOff>352425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4</xdr:col>
                    <xdr:colOff>66675</xdr:colOff>
                    <xdr:row>62</xdr:row>
                    <xdr:rowOff>114300</xdr:rowOff>
                  </from>
                  <to>
                    <xdr:col>4</xdr:col>
                    <xdr:colOff>295275</xdr:colOff>
                    <xdr:row>62</xdr:row>
                    <xdr:rowOff>352425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5</xdr:col>
                    <xdr:colOff>66675</xdr:colOff>
                    <xdr:row>62</xdr:row>
                    <xdr:rowOff>114300</xdr:rowOff>
                  </from>
                  <to>
                    <xdr:col>5</xdr:col>
                    <xdr:colOff>295275</xdr:colOff>
                    <xdr:row>62</xdr:row>
                    <xdr:rowOff>352425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4</xdr:col>
                    <xdr:colOff>66675</xdr:colOff>
                    <xdr:row>63</xdr:row>
                    <xdr:rowOff>114300</xdr:rowOff>
                  </from>
                  <to>
                    <xdr:col>4</xdr:col>
                    <xdr:colOff>295275</xdr:colOff>
                    <xdr:row>63</xdr:row>
                    <xdr:rowOff>352425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5</xdr:col>
                    <xdr:colOff>66675</xdr:colOff>
                    <xdr:row>63</xdr:row>
                    <xdr:rowOff>114300</xdr:rowOff>
                  </from>
                  <to>
                    <xdr:col>5</xdr:col>
                    <xdr:colOff>295275</xdr:colOff>
                    <xdr:row>63</xdr:row>
                    <xdr:rowOff>352425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4</xdr:col>
                    <xdr:colOff>66675</xdr:colOff>
                    <xdr:row>64</xdr:row>
                    <xdr:rowOff>114300</xdr:rowOff>
                  </from>
                  <to>
                    <xdr:col>4</xdr:col>
                    <xdr:colOff>295275</xdr:colOff>
                    <xdr:row>64</xdr:row>
                    <xdr:rowOff>352425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5</xdr:col>
                    <xdr:colOff>66675</xdr:colOff>
                    <xdr:row>64</xdr:row>
                    <xdr:rowOff>114300</xdr:rowOff>
                  </from>
                  <to>
                    <xdr:col>5</xdr:col>
                    <xdr:colOff>295275</xdr:colOff>
                    <xdr:row>64</xdr:row>
                    <xdr:rowOff>352425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4</xdr:col>
                    <xdr:colOff>66675</xdr:colOff>
                    <xdr:row>65</xdr:row>
                    <xdr:rowOff>114300</xdr:rowOff>
                  </from>
                  <to>
                    <xdr:col>4</xdr:col>
                    <xdr:colOff>295275</xdr:colOff>
                    <xdr:row>65</xdr:row>
                    <xdr:rowOff>352425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5</xdr:col>
                    <xdr:colOff>66675</xdr:colOff>
                    <xdr:row>65</xdr:row>
                    <xdr:rowOff>114300</xdr:rowOff>
                  </from>
                  <to>
                    <xdr:col>5</xdr:col>
                    <xdr:colOff>295275</xdr:colOff>
                    <xdr:row>65</xdr:row>
                    <xdr:rowOff>352425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4</xdr:col>
                    <xdr:colOff>66675</xdr:colOff>
                    <xdr:row>66</xdr:row>
                    <xdr:rowOff>114300</xdr:rowOff>
                  </from>
                  <to>
                    <xdr:col>4</xdr:col>
                    <xdr:colOff>295275</xdr:colOff>
                    <xdr:row>67</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xdr:col>
                    <xdr:colOff>66675</xdr:colOff>
                    <xdr:row>66</xdr:row>
                    <xdr:rowOff>114300</xdr:rowOff>
                  </from>
                  <to>
                    <xdr:col>5</xdr:col>
                    <xdr:colOff>295275</xdr:colOff>
                    <xdr:row>67</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4</xdr:col>
                    <xdr:colOff>66675</xdr:colOff>
                    <xdr:row>67</xdr:row>
                    <xdr:rowOff>114300</xdr:rowOff>
                  </from>
                  <to>
                    <xdr:col>4</xdr:col>
                    <xdr:colOff>295275</xdr:colOff>
                    <xdr:row>68</xdr:row>
                    <xdr:rowOff>9525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5</xdr:col>
                    <xdr:colOff>66675</xdr:colOff>
                    <xdr:row>67</xdr:row>
                    <xdr:rowOff>114300</xdr:rowOff>
                  </from>
                  <to>
                    <xdr:col>5</xdr:col>
                    <xdr:colOff>295275</xdr:colOff>
                    <xdr:row>68</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4</xdr:col>
                    <xdr:colOff>66675</xdr:colOff>
                    <xdr:row>68</xdr:row>
                    <xdr:rowOff>114300</xdr:rowOff>
                  </from>
                  <to>
                    <xdr:col>4</xdr:col>
                    <xdr:colOff>295275</xdr:colOff>
                    <xdr:row>69</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5</xdr:col>
                    <xdr:colOff>66675</xdr:colOff>
                    <xdr:row>68</xdr:row>
                    <xdr:rowOff>114300</xdr:rowOff>
                  </from>
                  <to>
                    <xdr:col>5</xdr:col>
                    <xdr:colOff>295275</xdr:colOff>
                    <xdr:row>69</xdr:row>
                    <xdr:rowOff>9525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4</xdr:col>
                    <xdr:colOff>66675</xdr:colOff>
                    <xdr:row>69</xdr:row>
                    <xdr:rowOff>114300</xdr:rowOff>
                  </from>
                  <to>
                    <xdr:col>4</xdr:col>
                    <xdr:colOff>295275</xdr:colOff>
                    <xdr:row>70</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5</xdr:col>
                    <xdr:colOff>66675</xdr:colOff>
                    <xdr:row>69</xdr:row>
                    <xdr:rowOff>114300</xdr:rowOff>
                  </from>
                  <to>
                    <xdr:col>5</xdr:col>
                    <xdr:colOff>295275</xdr:colOff>
                    <xdr:row>70</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4</xdr:col>
                    <xdr:colOff>66675</xdr:colOff>
                    <xdr:row>71</xdr:row>
                    <xdr:rowOff>114300</xdr:rowOff>
                  </from>
                  <to>
                    <xdr:col>4</xdr:col>
                    <xdr:colOff>295275</xdr:colOff>
                    <xdr:row>71</xdr:row>
                    <xdr:rowOff>352425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5</xdr:col>
                    <xdr:colOff>66675</xdr:colOff>
                    <xdr:row>71</xdr:row>
                    <xdr:rowOff>114300</xdr:rowOff>
                  </from>
                  <to>
                    <xdr:col>5</xdr:col>
                    <xdr:colOff>295275</xdr:colOff>
                    <xdr:row>71</xdr:row>
                    <xdr:rowOff>352425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4</xdr:col>
                    <xdr:colOff>66675</xdr:colOff>
                    <xdr:row>72</xdr:row>
                    <xdr:rowOff>114300</xdr:rowOff>
                  </from>
                  <to>
                    <xdr:col>4</xdr:col>
                    <xdr:colOff>295275</xdr:colOff>
                    <xdr:row>72</xdr:row>
                    <xdr:rowOff>352425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5</xdr:col>
                    <xdr:colOff>66675</xdr:colOff>
                    <xdr:row>72</xdr:row>
                    <xdr:rowOff>114300</xdr:rowOff>
                  </from>
                  <to>
                    <xdr:col>5</xdr:col>
                    <xdr:colOff>295275</xdr:colOff>
                    <xdr:row>72</xdr:row>
                    <xdr:rowOff>352425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4</xdr:col>
                    <xdr:colOff>66675</xdr:colOff>
                    <xdr:row>73</xdr:row>
                    <xdr:rowOff>114300</xdr:rowOff>
                  </from>
                  <to>
                    <xdr:col>4</xdr:col>
                    <xdr:colOff>295275</xdr:colOff>
                    <xdr:row>73</xdr:row>
                    <xdr:rowOff>352425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5</xdr:col>
                    <xdr:colOff>66675</xdr:colOff>
                    <xdr:row>73</xdr:row>
                    <xdr:rowOff>114300</xdr:rowOff>
                  </from>
                  <to>
                    <xdr:col>5</xdr:col>
                    <xdr:colOff>295275</xdr:colOff>
                    <xdr:row>73</xdr:row>
                    <xdr:rowOff>352425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4</xdr:col>
                    <xdr:colOff>66675</xdr:colOff>
                    <xdr:row>74</xdr:row>
                    <xdr:rowOff>114300</xdr:rowOff>
                  </from>
                  <to>
                    <xdr:col>4</xdr:col>
                    <xdr:colOff>295275</xdr:colOff>
                    <xdr:row>74</xdr:row>
                    <xdr:rowOff>352425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5</xdr:col>
                    <xdr:colOff>66675</xdr:colOff>
                    <xdr:row>74</xdr:row>
                    <xdr:rowOff>114300</xdr:rowOff>
                  </from>
                  <to>
                    <xdr:col>5</xdr:col>
                    <xdr:colOff>295275</xdr:colOff>
                    <xdr:row>74</xdr:row>
                    <xdr:rowOff>352425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4</xdr:col>
                    <xdr:colOff>66675</xdr:colOff>
                    <xdr:row>75</xdr:row>
                    <xdr:rowOff>114300</xdr:rowOff>
                  </from>
                  <to>
                    <xdr:col>4</xdr:col>
                    <xdr:colOff>295275</xdr:colOff>
                    <xdr:row>75</xdr:row>
                    <xdr:rowOff>352425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5</xdr:col>
                    <xdr:colOff>66675</xdr:colOff>
                    <xdr:row>75</xdr:row>
                    <xdr:rowOff>114300</xdr:rowOff>
                  </from>
                  <to>
                    <xdr:col>5</xdr:col>
                    <xdr:colOff>295275</xdr:colOff>
                    <xdr:row>75</xdr:row>
                    <xdr:rowOff>352425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4</xdr:col>
                    <xdr:colOff>66675</xdr:colOff>
                    <xdr:row>76</xdr:row>
                    <xdr:rowOff>114300</xdr:rowOff>
                  </from>
                  <to>
                    <xdr:col>4</xdr:col>
                    <xdr:colOff>295275</xdr:colOff>
                    <xdr:row>76</xdr:row>
                    <xdr:rowOff>352425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5</xdr:col>
                    <xdr:colOff>66675</xdr:colOff>
                    <xdr:row>76</xdr:row>
                    <xdr:rowOff>114300</xdr:rowOff>
                  </from>
                  <to>
                    <xdr:col>5</xdr:col>
                    <xdr:colOff>295275</xdr:colOff>
                    <xdr:row>76</xdr:row>
                    <xdr:rowOff>352425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4</xdr:col>
                    <xdr:colOff>66675</xdr:colOff>
                    <xdr:row>77</xdr:row>
                    <xdr:rowOff>114300</xdr:rowOff>
                  </from>
                  <to>
                    <xdr:col>4</xdr:col>
                    <xdr:colOff>295275</xdr:colOff>
                    <xdr:row>77</xdr:row>
                    <xdr:rowOff>352425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5</xdr:col>
                    <xdr:colOff>66675</xdr:colOff>
                    <xdr:row>77</xdr:row>
                    <xdr:rowOff>114300</xdr:rowOff>
                  </from>
                  <to>
                    <xdr:col>5</xdr:col>
                    <xdr:colOff>295275</xdr:colOff>
                    <xdr:row>77</xdr:row>
                    <xdr:rowOff>352425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4</xdr:col>
                    <xdr:colOff>66675</xdr:colOff>
                    <xdr:row>78</xdr:row>
                    <xdr:rowOff>114300</xdr:rowOff>
                  </from>
                  <to>
                    <xdr:col>4</xdr:col>
                    <xdr:colOff>295275</xdr:colOff>
                    <xdr:row>78</xdr:row>
                    <xdr:rowOff>352425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5</xdr:col>
                    <xdr:colOff>66675</xdr:colOff>
                    <xdr:row>78</xdr:row>
                    <xdr:rowOff>114300</xdr:rowOff>
                  </from>
                  <to>
                    <xdr:col>5</xdr:col>
                    <xdr:colOff>295275</xdr:colOff>
                    <xdr:row>78</xdr:row>
                    <xdr:rowOff>352425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4</xdr:col>
                    <xdr:colOff>66675</xdr:colOff>
                    <xdr:row>79</xdr:row>
                    <xdr:rowOff>114300</xdr:rowOff>
                  </from>
                  <to>
                    <xdr:col>4</xdr:col>
                    <xdr:colOff>295275</xdr:colOff>
                    <xdr:row>79</xdr:row>
                    <xdr:rowOff>352425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5</xdr:col>
                    <xdr:colOff>66675</xdr:colOff>
                    <xdr:row>79</xdr:row>
                    <xdr:rowOff>114300</xdr:rowOff>
                  </from>
                  <to>
                    <xdr:col>5</xdr:col>
                    <xdr:colOff>295275</xdr:colOff>
                    <xdr:row>79</xdr:row>
                    <xdr:rowOff>352425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4</xdr:col>
                    <xdr:colOff>66675</xdr:colOff>
                    <xdr:row>82</xdr:row>
                    <xdr:rowOff>114300</xdr:rowOff>
                  </from>
                  <to>
                    <xdr:col>4</xdr:col>
                    <xdr:colOff>295275</xdr:colOff>
                    <xdr:row>82</xdr:row>
                    <xdr:rowOff>352425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5</xdr:col>
                    <xdr:colOff>66675</xdr:colOff>
                    <xdr:row>82</xdr:row>
                    <xdr:rowOff>114300</xdr:rowOff>
                  </from>
                  <to>
                    <xdr:col>5</xdr:col>
                    <xdr:colOff>295275</xdr:colOff>
                    <xdr:row>82</xdr:row>
                    <xdr:rowOff>352425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4</xdr:col>
                    <xdr:colOff>66675</xdr:colOff>
                    <xdr:row>83</xdr:row>
                    <xdr:rowOff>114300</xdr:rowOff>
                  </from>
                  <to>
                    <xdr:col>4</xdr:col>
                    <xdr:colOff>295275</xdr:colOff>
                    <xdr:row>84</xdr:row>
                    <xdr:rowOff>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5</xdr:col>
                    <xdr:colOff>66675</xdr:colOff>
                    <xdr:row>83</xdr:row>
                    <xdr:rowOff>114300</xdr:rowOff>
                  </from>
                  <to>
                    <xdr:col>5</xdr:col>
                    <xdr:colOff>295275</xdr:colOff>
                    <xdr:row>84</xdr:row>
                    <xdr:rowOff>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4</xdr:col>
                    <xdr:colOff>66675</xdr:colOff>
                    <xdr:row>84</xdr:row>
                    <xdr:rowOff>114300</xdr:rowOff>
                  </from>
                  <to>
                    <xdr:col>4</xdr:col>
                    <xdr:colOff>295275</xdr:colOff>
                    <xdr:row>84</xdr:row>
                    <xdr:rowOff>352425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5</xdr:col>
                    <xdr:colOff>66675</xdr:colOff>
                    <xdr:row>84</xdr:row>
                    <xdr:rowOff>114300</xdr:rowOff>
                  </from>
                  <to>
                    <xdr:col>5</xdr:col>
                    <xdr:colOff>295275</xdr:colOff>
                    <xdr:row>84</xdr:row>
                    <xdr:rowOff>352425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4</xdr:col>
                    <xdr:colOff>66675</xdr:colOff>
                    <xdr:row>85</xdr:row>
                    <xdr:rowOff>114300</xdr:rowOff>
                  </from>
                  <to>
                    <xdr:col>4</xdr:col>
                    <xdr:colOff>295275</xdr:colOff>
                    <xdr:row>85</xdr:row>
                    <xdr:rowOff>352425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5</xdr:col>
                    <xdr:colOff>66675</xdr:colOff>
                    <xdr:row>85</xdr:row>
                    <xdr:rowOff>114300</xdr:rowOff>
                  </from>
                  <to>
                    <xdr:col>5</xdr:col>
                    <xdr:colOff>295275</xdr:colOff>
                    <xdr:row>85</xdr:row>
                    <xdr:rowOff>352425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4</xdr:col>
                    <xdr:colOff>66675</xdr:colOff>
                    <xdr:row>86</xdr:row>
                    <xdr:rowOff>114300</xdr:rowOff>
                  </from>
                  <to>
                    <xdr:col>4</xdr:col>
                    <xdr:colOff>295275</xdr:colOff>
                    <xdr:row>86</xdr:row>
                    <xdr:rowOff>352425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5</xdr:col>
                    <xdr:colOff>66675</xdr:colOff>
                    <xdr:row>86</xdr:row>
                    <xdr:rowOff>114300</xdr:rowOff>
                  </from>
                  <to>
                    <xdr:col>5</xdr:col>
                    <xdr:colOff>295275</xdr:colOff>
                    <xdr:row>86</xdr:row>
                    <xdr:rowOff>352425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4</xdr:col>
                    <xdr:colOff>66675</xdr:colOff>
                    <xdr:row>87</xdr:row>
                    <xdr:rowOff>114300</xdr:rowOff>
                  </from>
                  <to>
                    <xdr:col>4</xdr:col>
                    <xdr:colOff>295275</xdr:colOff>
                    <xdr:row>87</xdr:row>
                    <xdr:rowOff>352425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5</xdr:col>
                    <xdr:colOff>66675</xdr:colOff>
                    <xdr:row>87</xdr:row>
                    <xdr:rowOff>114300</xdr:rowOff>
                  </from>
                  <to>
                    <xdr:col>5</xdr:col>
                    <xdr:colOff>295275</xdr:colOff>
                    <xdr:row>87</xdr:row>
                    <xdr:rowOff>352425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4</xdr:col>
                    <xdr:colOff>66675</xdr:colOff>
                    <xdr:row>88</xdr:row>
                    <xdr:rowOff>114300</xdr:rowOff>
                  </from>
                  <to>
                    <xdr:col>4</xdr:col>
                    <xdr:colOff>295275</xdr:colOff>
                    <xdr:row>88</xdr:row>
                    <xdr:rowOff>352425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5</xdr:col>
                    <xdr:colOff>66675</xdr:colOff>
                    <xdr:row>88</xdr:row>
                    <xdr:rowOff>114300</xdr:rowOff>
                  </from>
                  <to>
                    <xdr:col>5</xdr:col>
                    <xdr:colOff>295275</xdr:colOff>
                    <xdr:row>88</xdr:row>
                    <xdr:rowOff>352425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4</xdr:col>
                    <xdr:colOff>66675</xdr:colOff>
                    <xdr:row>89</xdr:row>
                    <xdr:rowOff>114300</xdr:rowOff>
                  </from>
                  <to>
                    <xdr:col>4</xdr:col>
                    <xdr:colOff>295275</xdr:colOff>
                    <xdr:row>89</xdr:row>
                    <xdr:rowOff>352425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5</xdr:col>
                    <xdr:colOff>66675</xdr:colOff>
                    <xdr:row>89</xdr:row>
                    <xdr:rowOff>114300</xdr:rowOff>
                  </from>
                  <to>
                    <xdr:col>5</xdr:col>
                    <xdr:colOff>295275</xdr:colOff>
                    <xdr:row>89</xdr:row>
                    <xdr:rowOff>352425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4</xdr:col>
                    <xdr:colOff>66675</xdr:colOff>
                    <xdr:row>90</xdr:row>
                    <xdr:rowOff>114300</xdr:rowOff>
                  </from>
                  <to>
                    <xdr:col>4</xdr:col>
                    <xdr:colOff>295275</xdr:colOff>
                    <xdr:row>90</xdr:row>
                    <xdr:rowOff>352425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5</xdr:col>
                    <xdr:colOff>66675</xdr:colOff>
                    <xdr:row>90</xdr:row>
                    <xdr:rowOff>114300</xdr:rowOff>
                  </from>
                  <to>
                    <xdr:col>5</xdr:col>
                    <xdr:colOff>295275</xdr:colOff>
                    <xdr:row>90</xdr:row>
                    <xdr:rowOff>352425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4</xdr:col>
                    <xdr:colOff>66675</xdr:colOff>
                    <xdr:row>91</xdr:row>
                    <xdr:rowOff>114300</xdr:rowOff>
                  </from>
                  <to>
                    <xdr:col>4</xdr:col>
                    <xdr:colOff>295275</xdr:colOff>
                    <xdr:row>91</xdr:row>
                    <xdr:rowOff>352425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5</xdr:col>
                    <xdr:colOff>66675</xdr:colOff>
                    <xdr:row>91</xdr:row>
                    <xdr:rowOff>114300</xdr:rowOff>
                  </from>
                  <to>
                    <xdr:col>5</xdr:col>
                    <xdr:colOff>295275</xdr:colOff>
                    <xdr:row>91</xdr:row>
                    <xdr:rowOff>352425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4</xdr:col>
                    <xdr:colOff>66675</xdr:colOff>
                    <xdr:row>92</xdr:row>
                    <xdr:rowOff>114300</xdr:rowOff>
                  </from>
                  <to>
                    <xdr:col>4</xdr:col>
                    <xdr:colOff>295275</xdr:colOff>
                    <xdr:row>92</xdr:row>
                    <xdr:rowOff>352425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5</xdr:col>
                    <xdr:colOff>66675</xdr:colOff>
                    <xdr:row>92</xdr:row>
                    <xdr:rowOff>114300</xdr:rowOff>
                  </from>
                  <to>
                    <xdr:col>5</xdr:col>
                    <xdr:colOff>295275</xdr:colOff>
                    <xdr:row>92</xdr:row>
                    <xdr:rowOff>352425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4</xdr:col>
                    <xdr:colOff>66675</xdr:colOff>
                    <xdr:row>93</xdr:row>
                    <xdr:rowOff>114300</xdr:rowOff>
                  </from>
                  <to>
                    <xdr:col>4</xdr:col>
                    <xdr:colOff>295275</xdr:colOff>
                    <xdr:row>93</xdr:row>
                    <xdr:rowOff>352425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5</xdr:col>
                    <xdr:colOff>66675</xdr:colOff>
                    <xdr:row>93</xdr:row>
                    <xdr:rowOff>114300</xdr:rowOff>
                  </from>
                  <to>
                    <xdr:col>5</xdr:col>
                    <xdr:colOff>295275</xdr:colOff>
                    <xdr:row>93</xdr:row>
                    <xdr:rowOff>352425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4</xdr:col>
                    <xdr:colOff>66675</xdr:colOff>
                    <xdr:row>94</xdr:row>
                    <xdr:rowOff>114300</xdr:rowOff>
                  </from>
                  <to>
                    <xdr:col>4</xdr:col>
                    <xdr:colOff>295275</xdr:colOff>
                    <xdr:row>94</xdr:row>
                    <xdr:rowOff>352425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5</xdr:col>
                    <xdr:colOff>66675</xdr:colOff>
                    <xdr:row>94</xdr:row>
                    <xdr:rowOff>114300</xdr:rowOff>
                  </from>
                  <to>
                    <xdr:col>5</xdr:col>
                    <xdr:colOff>295275</xdr:colOff>
                    <xdr:row>94</xdr:row>
                    <xdr:rowOff>352425</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4</xdr:col>
                    <xdr:colOff>66675</xdr:colOff>
                    <xdr:row>95</xdr:row>
                    <xdr:rowOff>114300</xdr:rowOff>
                  </from>
                  <to>
                    <xdr:col>4</xdr:col>
                    <xdr:colOff>295275</xdr:colOff>
                    <xdr:row>95</xdr:row>
                    <xdr:rowOff>352425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5</xdr:col>
                    <xdr:colOff>66675</xdr:colOff>
                    <xdr:row>95</xdr:row>
                    <xdr:rowOff>114300</xdr:rowOff>
                  </from>
                  <to>
                    <xdr:col>5</xdr:col>
                    <xdr:colOff>295275</xdr:colOff>
                    <xdr:row>95</xdr:row>
                    <xdr:rowOff>352425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4</xdr:col>
                    <xdr:colOff>66675</xdr:colOff>
                    <xdr:row>96</xdr:row>
                    <xdr:rowOff>47625</xdr:rowOff>
                  </from>
                  <to>
                    <xdr:col>4</xdr:col>
                    <xdr:colOff>295275</xdr:colOff>
                    <xdr:row>97</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5</xdr:col>
                    <xdr:colOff>66675</xdr:colOff>
                    <xdr:row>96</xdr:row>
                    <xdr:rowOff>47625</xdr:rowOff>
                  </from>
                  <to>
                    <xdr:col>5</xdr:col>
                    <xdr:colOff>295275</xdr:colOff>
                    <xdr:row>97</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4</xdr:col>
                    <xdr:colOff>66675</xdr:colOff>
                    <xdr:row>97</xdr:row>
                    <xdr:rowOff>47625</xdr:rowOff>
                  </from>
                  <to>
                    <xdr:col>4</xdr:col>
                    <xdr:colOff>295275</xdr:colOff>
                    <xdr:row>97</xdr:row>
                    <xdr:rowOff>285750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5</xdr:col>
                    <xdr:colOff>66675</xdr:colOff>
                    <xdr:row>97</xdr:row>
                    <xdr:rowOff>47625</xdr:rowOff>
                  </from>
                  <to>
                    <xdr:col>5</xdr:col>
                    <xdr:colOff>295275</xdr:colOff>
                    <xdr:row>97</xdr:row>
                    <xdr:rowOff>285750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4</xdr:col>
                    <xdr:colOff>66675</xdr:colOff>
                    <xdr:row>98</xdr:row>
                    <xdr:rowOff>47625</xdr:rowOff>
                  </from>
                  <to>
                    <xdr:col>4</xdr:col>
                    <xdr:colOff>295275</xdr:colOff>
                    <xdr:row>98</xdr:row>
                    <xdr:rowOff>285750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5</xdr:col>
                    <xdr:colOff>66675</xdr:colOff>
                    <xdr:row>98</xdr:row>
                    <xdr:rowOff>47625</xdr:rowOff>
                  </from>
                  <to>
                    <xdr:col>5</xdr:col>
                    <xdr:colOff>295275</xdr:colOff>
                    <xdr:row>98</xdr:row>
                    <xdr:rowOff>285750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4</xdr:col>
                    <xdr:colOff>66675</xdr:colOff>
                    <xdr:row>99</xdr:row>
                    <xdr:rowOff>47625</xdr:rowOff>
                  </from>
                  <to>
                    <xdr:col>4</xdr:col>
                    <xdr:colOff>295275</xdr:colOff>
                    <xdr:row>99</xdr:row>
                    <xdr:rowOff>285750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5</xdr:col>
                    <xdr:colOff>66675</xdr:colOff>
                    <xdr:row>99</xdr:row>
                    <xdr:rowOff>47625</xdr:rowOff>
                  </from>
                  <to>
                    <xdr:col>5</xdr:col>
                    <xdr:colOff>295275</xdr:colOff>
                    <xdr:row>99</xdr:row>
                    <xdr:rowOff>285750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4</xdr:col>
                    <xdr:colOff>66675</xdr:colOff>
                    <xdr:row>101</xdr:row>
                    <xdr:rowOff>47625</xdr:rowOff>
                  </from>
                  <to>
                    <xdr:col>4</xdr:col>
                    <xdr:colOff>295275</xdr:colOff>
                    <xdr:row>101</xdr:row>
                    <xdr:rowOff>285750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5</xdr:col>
                    <xdr:colOff>66675</xdr:colOff>
                    <xdr:row>101</xdr:row>
                    <xdr:rowOff>47625</xdr:rowOff>
                  </from>
                  <to>
                    <xdr:col>5</xdr:col>
                    <xdr:colOff>295275</xdr:colOff>
                    <xdr:row>101</xdr:row>
                    <xdr:rowOff>285750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4</xdr:col>
                    <xdr:colOff>66675</xdr:colOff>
                    <xdr:row>102</xdr:row>
                    <xdr:rowOff>47625</xdr:rowOff>
                  </from>
                  <to>
                    <xdr:col>4</xdr:col>
                    <xdr:colOff>295275</xdr:colOff>
                    <xdr:row>102</xdr:row>
                    <xdr:rowOff>285750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5</xdr:col>
                    <xdr:colOff>66675</xdr:colOff>
                    <xdr:row>102</xdr:row>
                    <xdr:rowOff>47625</xdr:rowOff>
                  </from>
                  <to>
                    <xdr:col>5</xdr:col>
                    <xdr:colOff>295275</xdr:colOff>
                    <xdr:row>102</xdr:row>
                    <xdr:rowOff>285750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4</xdr:col>
                    <xdr:colOff>66675</xdr:colOff>
                    <xdr:row>103</xdr:row>
                    <xdr:rowOff>47625</xdr:rowOff>
                  </from>
                  <to>
                    <xdr:col>4</xdr:col>
                    <xdr:colOff>295275</xdr:colOff>
                    <xdr:row>103</xdr:row>
                    <xdr:rowOff>285750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5</xdr:col>
                    <xdr:colOff>66675</xdr:colOff>
                    <xdr:row>103</xdr:row>
                    <xdr:rowOff>47625</xdr:rowOff>
                  </from>
                  <to>
                    <xdr:col>5</xdr:col>
                    <xdr:colOff>295275</xdr:colOff>
                    <xdr:row>103</xdr:row>
                    <xdr:rowOff>285750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4</xdr:col>
                    <xdr:colOff>66675</xdr:colOff>
                    <xdr:row>104</xdr:row>
                    <xdr:rowOff>47625</xdr:rowOff>
                  </from>
                  <to>
                    <xdr:col>4</xdr:col>
                    <xdr:colOff>295275</xdr:colOff>
                    <xdr:row>104</xdr:row>
                    <xdr:rowOff>285750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5</xdr:col>
                    <xdr:colOff>66675</xdr:colOff>
                    <xdr:row>104</xdr:row>
                    <xdr:rowOff>47625</xdr:rowOff>
                  </from>
                  <to>
                    <xdr:col>5</xdr:col>
                    <xdr:colOff>295275</xdr:colOff>
                    <xdr:row>104</xdr:row>
                    <xdr:rowOff>285750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4</xdr:col>
                    <xdr:colOff>66675</xdr:colOff>
                    <xdr:row>105</xdr:row>
                    <xdr:rowOff>47625</xdr:rowOff>
                  </from>
                  <to>
                    <xdr:col>4</xdr:col>
                    <xdr:colOff>295275</xdr:colOff>
                    <xdr:row>105</xdr:row>
                    <xdr:rowOff>285750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5</xdr:col>
                    <xdr:colOff>66675</xdr:colOff>
                    <xdr:row>105</xdr:row>
                    <xdr:rowOff>47625</xdr:rowOff>
                  </from>
                  <to>
                    <xdr:col>5</xdr:col>
                    <xdr:colOff>295275</xdr:colOff>
                    <xdr:row>105</xdr:row>
                    <xdr:rowOff>285750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4</xdr:col>
                    <xdr:colOff>66675</xdr:colOff>
                    <xdr:row>106</xdr:row>
                    <xdr:rowOff>47625</xdr:rowOff>
                  </from>
                  <to>
                    <xdr:col>4</xdr:col>
                    <xdr:colOff>295275</xdr:colOff>
                    <xdr:row>106</xdr:row>
                    <xdr:rowOff>285750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5</xdr:col>
                    <xdr:colOff>66675</xdr:colOff>
                    <xdr:row>106</xdr:row>
                    <xdr:rowOff>47625</xdr:rowOff>
                  </from>
                  <to>
                    <xdr:col>5</xdr:col>
                    <xdr:colOff>295275</xdr:colOff>
                    <xdr:row>106</xdr:row>
                    <xdr:rowOff>285750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4</xdr:col>
                    <xdr:colOff>66675</xdr:colOff>
                    <xdr:row>107</xdr:row>
                    <xdr:rowOff>47625</xdr:rowOff>
                  </from>
                  <to>
                    <xdr:col>4</xdr:col>
                    <xdr:colOff>295275</xdr:colOff>
                    <xdr:row>107</xdr:row>
                    <xdr:rowOff>285750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5</xdr:col>
                    <xdr:colOff>66675</xdr:colOff>
                    <xdr:row>107</xdr:row>
                    <xdr:rowOff>47625</xdr:rowOff>
                  </from>
                  <to>
                    <xdr:col>5</xdr:col>
                    <xdr:colOff>295275</xdr:colOff>
                    <xdr:row>107</xdr:row>
                    <xdr:rowOff>285750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4</xdr:col>
                    <xdr:colOff>66675</xdr:colOff>
                    <xdr:row>108</xdr:row>
                    <xdr:rowOff>47625</xdr:rowOff>
                  </from>
                  <to>
                    <xdr:col>4</xdr:col>
                    <xdr:colOff>295275</xdr:colOff>
                    <xdr:row>108</xdr:row>
                    <xdr:rowOff>285750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5</xdr:col>
                    <xdr:colOff>66675</xdr:colOff>
                    <xdr:row>108</xdr:row>
                    <xdr:rowOff>47625</xdr:rowOff>
                  </from>
                  <to>
                    <xdr:col>5</xdr:col>
                    <xdr:colOff>295275</xdr:colOff>
                    <xdr:row>108</xdr:row>
                    <xdr:rowOff>285750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4</xdr:col>
                    <xdr:colOff>66675</xdr:colOff>
                    <xdr:row>109</xdr:row>
                    <xdr:rowOff>47625</xdr:rowOff>
                  </from>
                  <to>
                    <xdr:col>4</xdr:col>
                    <xdr:colOff>295275</xdr:colOff>
                    <xdr:row>109</xdr:row>
                    <xdr:rowOff>285750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5</xdr:col>
                    <xdr:colOff>66675</xdr:colOff>
                    <xdr:row>109</xdr:row>
                    <xdr:rowOff>47625</xdr:rowOff>
                  </from>
                  <to>
                    <xdr:col>5</xdr:col>
                    <xdr:colOff>295275</xdr:colOff>
                    <xdr:row>109</xdr:row>
                    <xdr:rowOff>285750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4</xdr:col>
                    <xdr:colOff>66675</xdr:colOff>
                    <xdr:row>113</xdr:row>
                    <xdr:rowOff>47625</xdr:rowOff>
                  </from>
                  <to>
                    <xdr:col>4</xdr:col>
                    <xdr:colOff>295275</xdr:colOff>
                    <xdr:row>113</xdr:row>
                    <xdr:rowOff>285750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5</xdr:col>
                    <xdr:colOff>66675</xdr:colOff>
                    <xdr:row>113</xdr:row>
                    <xdr:rowOff>47625</xdr:rowOff>
                  </from>
                  <to>
                    <xdr:col>5</xdr:col>
                    <xdr:colOff>295275</xdr:colOff>
                    <xdr:row>113</xdr:row>
                    <xdr:rowOff>285750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4</xdr:col>
                    <xdr:colOff>66675</xdr:colOff>
                    <xdr:row>114</xdr:row>
                    <xdr:rowOff>47625</xdr:rowOff>
                  </from>
                  <to>
                    <xdr:col>4</xdr:col>
                    <xdr:colOff>295275</xdr:colOff>
                    <xdr:row>114</xdr:row>
                    <xdr:rowOff>285750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5</xdr:col>
                    <xdr:colOff>66675</xdr:colOff>
                    <xdr:row>114</xdr:row>
                    <xdr:rowOff>47625</xdr:rowOff>
                  </from>
                  <to>
                    <xdr:col>5</xdr:col>
                    <xdr:colOff>295275</xdr:colOff>
                    <xdr:row>114</xdr:row>
                    <xdr:rowOff>285750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4</xdr:col>
                    <xdr:colOff>66675</xdr:colOff>
                    <xdr:row>115</xdr:row>
                    <xdr:rowOff>47625</xdr:rowOff>
                  </from>
                  <to>
                    <xdr:col>4</xdr:col>
                    <xdr:colOff>295275</xdr:colOff>
                    <xdr:row>115</xdr:row>
                    <xdr:rowOff>285750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5</xdr:col>
                    <xdr:colOff>66675</xdr:colOff>
                    <xdr:row>115</xdr:row>
                    <xdr:rowOff>47625</xdr:rowOff>
                  </from>
                  <to>
                    <xdr:col>5</xdr:col>
                    <xdr:colOff>295275</xdr:colOff>
                    <xdr:row>115</xdr:row>
                    <xdr:rowOff>285750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4</xdr:col>
                    <xdr:colOff>66675</xdr:colOff>
                    <xdr:row>116</xdr:row>
                    <xdr:rowOff>47625</xdr:rowOff>
                  </from>
                  <to>
                    <xdr:col>4</xdr:col>
                    <xdr:colOff>295275</xdr:colOff>
                    <xdr:row>116</xdr:row>
                    <xdr:rowOff>285750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5</xdr:col>
                    <xdr:colOff>66675</xdr:colOff>
                    <xdr:row>116</xdr:row>
                    <xdr:rowOff>47625</xdr:rowOff>
                  </from>
                  <to>
                    <xdr:col>5</xdr:col>
                    <xdr:colOff>295275</xdr:colOff>
                    <xdr:row>116</xdr:row>
                    <xdr:rowOff>285750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4</xdr:col>
                    <xdr:colOff>66675</xdr:colOff>
                    <xdr:row>117</xdr:row>
                    <xdr:rowOff>47625</xdr:rowOff>
                  </from>
                  <to>
                    <xdr:col>4</xdr:col>
                    <xdr:colOff>295275</xdr:colOff>
                    <xdr:row>117</xdr:row>
                    <xdr:rowOff>285750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5</xdr:col>
                    <xdr:colOff>66675</xdr:colOff>
                    <xdr:row>117</xdr:row>
                    <xdr:rowOff>47625</xdr:rowOff>
                  </from>
                  <to>
                    <xdr:col>5</xdr:col>
                    <xdr:colOff>295275</xdr:colOff>
                    <xdr:row>117</xdr:row>
                    <xdr:rowOff>285750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4</xdr:col>
                    <xdr:colOff>66675</xdr:colOff>
                    <xdr:row>118</xdr:row>
                    <xdr:rowOff>47625</xdr:rowOff>
                  </from>
                  <to>
                    <xdr:col>4</xdr:col>
                    <xdr:colOff>295275</xdr:colOff>
                    <xdr:row>118</xdr:row>
                    <xdr:rowOff>285750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5</xdr:col>
                    <xdr:colOff>66675</xdr:colOff>
                    <xdr:row>118</xdr:row>
                    <xdr:rowOff>47625</xdr:rowOff>
                  </from>
                  <to>
                    <xdr:col>5</xdr:col>
                    <xdr:colOff>295275</xdr:colOff>
                    <xdr:row>118</xdr:row>
                    <xdr:rowOff>285750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4</xdr:col>
                    <xdr:colOff>66675</xdr:colOff>
                    <xdr:row>119</xdr:row>
                    <xdr:rowOff>47625</xdr:rowOff>
                  </from>
                  <to>
                    <xdr:col>4</xdr:col>
                    <xdr:colOff>295275</xdr:colOff>
                    <xdr:row>119</xdr:row>
                    <xdr:rowOff>285750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5</xdr:col>
                    <xdr:colOff>66675</xdr:colOff>
                    <xdr:row>119</xdr:row>
                    <xdr:rowOff>47625</xdr:rowOff>
                  </from>
                  <to>
                    <xdr:col>5</xdr:col>
                    <xdr:colOff>295275</xdr:colOff>
                    <xdr:row>119</xdr:row>
                    <xdr:rowOff>285750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4</xdr:col>
                    <xdr:colOff>66675</xdr:colOff>
                    <xdr:row>120</xdr:row>
                    <xdr:rowOff>47625</xdr:rowOff>
                  </from>
                  <to>
                    <xdr:col>4</xdr:col>
                    <xdr:colOff>295275</xdr:colOff>
                    <xdr:row>120</xdr:row>
                    <xdr:rowOff>285750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5</xdr:col>
                    <xdr:colOff>66675</xdr:colOff>
                    <xdr:row>120</xdr:row>
                    <xdr:rowOff>47625</xdr:rowOff>
                  </from>
                  <to>
                    <xdr:col>5</xdr:col>
                    <xdr:colOff>295275</xdr:colOff>
                    <xdr:row>120</xdr:row>
                    <xdr:rowOff>285750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4</xdr:col>
                    <xdr:colOff>66675</xdr:colOff>
                    <xdr:row>121</xdr:row>
                    <xdr:rowOff>47625</xdr:rowOff>
                  </from>
                  <to>
                    <xdr:col>4</xdr:col>
                    <xdr:colOff>295275</xdr:colOff>
                    <xdr:row>121</xdr:row>
                    <xdr:rowOff>285750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5</xdr:col>
                    <xdr:colOff>66675</xdr:colOff>
                    <xdr:row>121</xdr:row>
                    <xdr:rowOff>47625</xdr:rowOff>
                  </from>
                  <to>
                    <xdr:col>5</xdr:col>
                    <xdr:colOff>295275</xdr:colOff>
                    <xdr:row>121</xdr:row>
                    <xdr:rowOff>285750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4</xdr:col>
                    <xdr:colOff>66675</xdr:colOff>
                    <xdr:row>122</xdr:row>
                    <xdr:rowOff>47625</xdr:rowOff>
                  </from>
                  <to>
                    <xdr:col>4</xdr:col>
                    <xdr:colOff>295275</xdr:colOff>
                    <xdr:row>122</xdr:row>
                    <xdr:rowOff>285750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5</xdr:col>
                    <xdr:colOff>66675</xdr:colOff>
                    <xdr:row>122</xdr:row>
                    <xdr:rowOff>47625</xdr:rowOff>
                  </from>
                  <to>
                    <xdr:col>5</xdr:col>
                    <xdr:colOff>295275</xdr:colOff>
                    <xdr:row>122</xdr:row>
                    <xdr:rowOff>285750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4</xdr:col>
                    <xdr:colOff>66675</xdr:colOff>
                    <xdr:row>123</xdr:row>
                    <xdr:rowOff>47625</xdr:rowOff>
                  </from>
                  <to>
                    <xdr:col>4</xdr:col>
                    <xdr:colOff>295275</xdr:colOff>
                    <xdr:row>123</xdr:row>
                    <xdr:rowOff>285750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5</xdr:col>
                    <xdr:colOff>66675</xdr:colOff>
                    <xdr:row>123</xdr:row>
                    <xdr:rowOff>47625</xdr:rowOff>
                  </from>
                  <to>
                    <xdr:col>5</xdr:col>
                    <xdr:colOff>295275</xdr:colOff>
                    <xdr:row>123</xdr:row>
                    <xdr:rowOff>285750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4</xdr:col>
                    <xdr:colOff>66675</xdr:colOff>
                    <xdr:row>125</xdr:row>
                    <xdr:rowOff>47625</xdr:rowOff>
                  </from>
                  <to>
                    <xdr:col>4</xdr:col>
                    <xdr:colOff>295275</xdr:colOff>
                    <xdr:row>125</xdr:row>
                    <xdr:rowOff>285750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5</xdr:col>
                    <xdr:colOff>66675</xdr:colOff>
                    <xdr:row>125</xdr:row>
                    <xdr:rowOff>47625</xdr:rowOff>
                  </from>
                  <to>
                    <xdr:col>5</xdr:col>
                    <xdr:colOff>295275</xdr:colOff>
                    <xdr:row>125</xdr:row>
                    <xdr:rowOff>285750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4</xdr:col>
                    <xdr:colOff>66675</xdr:colOff>
                    <xdr:row>126</xdr:row>
                    <xdr:rowOff>47625</xdr:rowOff>
                  </from>
                  <to>
                    <xdr:col>4</xdr:col>
                    <xdr:colOff>295275</xdr:colOff>
                    <xdr:row>126</xdr:row>
                    <xdr:rowOff>285750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5</xdr:col>
                    <xdr:colOff>66675</xdr:colOff>
                    <xdr:row>126</xdr:row>
                    <xdr:rowOff>47625</xdr:rowOff>
                  </from>
                  <to>
                    <xdr:col>5</xdr:col>
                    <xdr:colOff>295275</xdr:colOff>
                    <xdr:row>126</xdr:row>
                    <xdr:rowOff>285750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4</xdr:col>
                    <xdr:colOff>66675</xdr:colOff>
                    <xdr:row>127</xdr:row>
                    <xdr:rowOff>47625</xdr:rowOff>
                  </from>
                  <to>
                    <xdr:col>4</xdr:col>
                    <xdr:colOff>295275</xdr:colOff>
                    <xdr:row>127</xdr:row>
                    <xdr:rowOff>285750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5</xdr:col>
                    <xdr:colOff>66675</xdr:colOff>
                    <xdr:row>127</xdr:row>
                    <xdr:rowOff>47625</xdr:rowOff>
                  </from>
                  <to>
                    <xdr:col>5</xdr:col>
                    <xdr:colOff>295275</xdr:colOff>
                    <xdr:row>127</xdr:row>
                    <xdr:rowOff>285750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4</xdr:col>
                    <xdr:colOff>66675</xdr:colOff>
                    <xdr:row>128</xdr:row>
                    <xdr:rowOff>47625</xdr:rowOff>
                  </from>
                  <to>
                    <xdr:col>4</xdr:col>
                    <xdr:colOff>295275</xdr:colOff>
                    <xdr:row>128</xdr:row>
                    <xdr:rowOff>285750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5</xdr:col>
                    <xdr:colOff>66675</xdr:colOff>
                    <xdr:row>128</xdr:row>
                    <xdr:rowOff>47625</xdr:rowOff>
                  </from>
                  <to>
                    <xdr:col>5</xdr:col>
                    <xdr:colOff>295275</xdr:colOff>
                    <xdr:row>128</xdr:row>
                    <xdr:rowOff>285750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4</xdr:col>
                    <xdr:colOff>66675</xdr:colOff>
                    <xdr:row>129</xdr:row>
                    <xdr:rowOff>47625</xdr:rowOff>
                  </from>
                  <to>
                    <xdr:col>4</xdr:col>
                    <xdr:colOff>295275</xdr:colOff>
                    <xdr:row>129</xdr:row>
                    <xdr:rowOff>285750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5</xdr:col>
                    <xdr:colOff>66675</xdr:colOff>
                    <xdr:row>129</xdr:row>
                    <xdr:rowOff>47625</xdr:rowOff>
                  </from>
                  <to>
                    <xdr:col>5</xdr:col>
                    <xdr:colOff>295275</xdr:colOff>
                    <xdr:row>129</xdr:row>
                    <xdr:rowOff>285750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4</xdr:col>
                    <xdr:colOff>66675</xdr:colOff>
                    <xdr:row>130</xdr:row>
                    <xdr:rowOff>47625</xdr:rowOff>
                  </from>
                  <to>
                    <xdr:col>4</xdr:col>
                    <xdr:colOff>295275</xdr:colOff>
                    <xdr:row>130</xdr:row>
                    <xdr:rowOff>285750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5</xdr:col>
                    <xdr:colOff>66675</xdr:colOff>
                    <xdr:row>130</xdr:row>
                    <xdr:rowOff>47625</xdr:rowOff>
                  </from>
                  <to>
                    <xdr:col>5</xdr:col>
                    <xdr:colOff>295275</xdr:colOff>
                    <xdr:row>130</xdr:row>
                    <xdr:rowOff>285750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4</xdr:col>
                    <xdr:colOff>66675</xdr:colOff>
                    <xdr:row>131</xdr:row>
                    <xdr:rowOff>47625</xdr:rowOff>
                  </from>
                  <to>
                    <xdr:col>4</xdr:col>
                    <xdr:colOff>295275</xdr:colOff>
                    <xdr:row>131</xdr:row>
                    <xdr:rowOff>285750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5</xdr:col>
                    <xdr:colOff>66675</xdr:colOff>
                    <xdr:row>131</xdr:row>
                    <xdr:rowOff>47625</xdr:rowOff>
                  </from>
                  <to>
                    <xdr:col>5</xdr:col>
                    <xdr:colOff>295275</xdr:colOff>
                    <xdr:row>131</xdr:row>
                    <xdr:rowOff>285750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4</xdr:col>
                    <xdr:colOff>66675</xdr:colOff>
                    <xdr:row>132</xdr:row>
                    <xdr:rowOff>47625</xdr:rowOff>
                  </from>
                  <to>
                    <xdr:col>4</xdr:col>
                    <xdr:colOff>295275</xdr:colOff>
                    <xdr:row>132</xdr:row>
                    <xdr:rowOff>285750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5</xdr:col>
                    <xdr:colOff>66675</xdr:colOff>
                    <xdr:row>132</xdr:row>
                    <xdr:rowOff>47625</xdr:rowOff>
                  </from>
                  <to>
                    <xdr:col>5</xdr:col>
                    <xdr:colOff>295275</xdr:colOff>
                    <xdr:row>132</xdr:row>
                    <xdr:rowOff>285750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4</xdr:col>
                    <xdr:colOff>66675</xdr:colOff>
                    <xdr:row>133</xdr:row>
                    <xdr:rowOff>47625</xdr:rowOff>
                  </from>
                  <to>
                    <xdr:col>4</xdr:col>
                    <xdr:colOff>295275</xdr:colOff>
                    <xdr:row>133</xdr:row>
                    <xdr:rowOff>285750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5</xdr:col>
                    <xdr:colOff>66675</xdr:colOff>
                    <xdr:row>133</xdr:row>
                    <xdr:rowOff>47625</xdr:rowOff>
                  </from>
                  <to>
                    <xdr:col>5</xdr:col>
                    <xdr:colOff>295275</xdr:colOff>
                    <xdr:row>133</xdr:row>
                    <xdr:rowOff>285750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4</xdr:col>
                    <xdr:colOff>66675</xdr:colOff>
                    <xdr:row>134</xdr:row>
                    <xdr:rowOff>47625</xdr:rowOff>
                  </from>
                  <to>
                    <xdr:col>4</xdr:col>
                    <xdr:colOff>295275</xdr:colOff>
                    <xdr:row>134</xdr:row>
                    <xdr:rowOff>285750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5</xdr:col>
                    <xdr:colOff>66675</xdr:colOff>
                    <xdr:row>134</xdr:row>
                    <xdr:rowOff>47625</xdr:rowOff>
                  </from>
                  <to>
                    <xdr:col>5</xdr:col>
                    <xdr:colOff>295275</xdr:colOff>
                    <xdr:row>134</xdr:row>
                    <xdr:rowOff>285750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4</xdr:col>
                    <xdr:colOff>66675</xdr:colOff>
                    <xdr:row>136</xdr:row>
                    <xdr:rowOff>47625</xdr:rowOff>
                  </from>
                  <to>
                    <xdr:col>4</xdr:col>
                    <xdr:colOff>295275</xdr:colOff>
                    <xdr:row>136</xdr:row>
                    <xdr:rowOff>285750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5</xdr:col>
                    <xdr:colOff>66675</xdr:colOff>
                    <xdr:row>136</xdr:row>
                    <xdr:rowOff>47625</xdr:rowOff>
                  </from>
                  <to>
                    <xdr:col>5</xdr:col>
                    <xdr:colOff>295275</xdr:colOff>
                    <xdr:row>136</xdr:row>
                    <xdr:rowOff>285750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4</xdr:col>
                    <xdr:colOff>66675</xdr:colOff>
                    <xdr:row>137</xdr:row>
                    <xdr:rowOff>47625</xdr:rowOff>
                  </from>
                  <to>
                    <xdr:col>4</xdr:col>
                    <xdr:colOff>295275</xdr:colOff>
                    <xdr:row>137</xdr:row>
                    <xdr:rowOff>285750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5</xdr:col>
                    <xdr:colOff>66675</xdr:colOff>
                    <xdr:row>137</xdr:row>
                    <xdr:rowOff>47625</xdr:rowOff>
                  </from>
                  <to>
                    <xdr:col>5</xdr:col>
                    <xdr:colOff>295275</xdr:colOff>
                    <xdr:row>137</xdr:row>
                    <xdr:rowOff>285750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4</xdr:col>
                    <xdr:colOff>66675</xdr:colOff>
                    <xdr:row>138</xdr:row>
                    <xdr:rowOff>47625</xdr:rowOff>
                  </from>
                  <to>
                    <xdr:col>4</xdr:col>
                    <xdr:colOff>295275</xdr:colOff>
                    <xdr:row>138</xdr:row>
                    <xdr:rowOff>285750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5</xdr:col>
                    <xdr:colOff>66675</xdr:colOff>
                    <xdr:row>138</xdr:row>
                    <xdr:rowOff>47625</xdr:rowOff>
                  </from>
                  <to>
                    <xdr:col>5</xdr:col>
                    <xdr:colOff>295275</xdr:colOff>
                    <xdr:row>138</xdr:row>
                    <xdr:rowOff>285750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4</xdr:col>
                    <xdr:colOff>66675</xdr:colOff>
                    <xdr:row>139</xdr:row>
                    <xdr:rowOff>47625</xdr:rowOff>
                  </from>
                  <to>
                    <xdr:col>4</xdr:col>
                    <xdr:colOff>295275</xdr:colOff>
                    <xdr:row>139</xdr:row>
                    <xdr:rowOff>285750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5</xdr:col>
                    <xdr:colOff>66675</xdr:colOff>
                    <xdr:row>139</xdr:row>
                    <xdr:rowOff>47625</xdr:rowOff>
                  </from>
                  <to>
                    <xdr:col>5</xdr:col>
                    <xdr:colOff>295275</xdr:colOff>
                    <xdr:row>139</xdr:row>
                    <xdr:rowOff>285750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4</xdr:col>
                    <xdr:colOff>66675</xdr:colOff>
                    <xdr:row>140</xdr:row>
                    <xdr:rowOff>47625</xdr:rowOff>
                  </from>
                  <to>
                    <xdr:col>4</xdr:col>
                    <xdr:colOff>295275</xdr:colOff>
                    <xdr:row>140</xdr:row>
                    <xdr:rowOff>285750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5</xdr:col>
                    <xdr:colOff>66675</xdr:colOff>
                    <xdr:row>140</xdr:row>
                    <xdr:rowOff>47625</xdr:rowOff>
                  </from>
                  <to>
                    <xdr:col>5</xdr:col>
                    <xdr:colOff>295275</xdr:colOff>
                    <xdr:row>140</xdr:row>
                    <xdr:rowOff>285750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4</xdr:col>
                    <xdr:colOff>66675</xdr:colOff>
                    <xdr:row>141</xdr:row>
                    <xdr:rowOff>47625</xdr:rowOff>
                  </from>
                  <to>
                    <xdr:col>4</xdr:col>
                    <xdr:colOff>295275</xdr:colOff>
                    <xdr:row>141</xdr:row>
                    <xdr:rowOff>285750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5</xdr:col>
                    <xdr:colOff>66675</xdr:colOff>
                    <xdr:row>141</xdr:row>
                    <xdr:rowOff>47625</xdr:rowOff>
                  </from>
                  <to>
                    <xdr:col>5</xdr:col>
                    <xdr:colOff>295275</xdr:colOff>
                    <xdr:row>141</xdr:row>
                    <xdr:rowOff>285750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4</xdr:col>
                    <xdr:colOff>66675</xdr:colOff>
                    <xdr:row>142</xdr:row>
                    <xdr:rowOff>47625</xdr:rowOff>
                  </from>
                  <to>
                    <xdr:col>4</xdr:col>
                    <xdr:colOff>295275</xdr:colOff>
                    <xdr:row>142</xdr:row>
                    <xdr:rowOff>285750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5</xdr:col>
                    <xdr:colOff>66675</xdr:colOff>
                    <xdr:row>142</xdr:row>
                    <xdr:rowOff>47625</xdr:rowOff>
                  </from>
                  <to>
                    <xdr:col>5</xdr:col>
                    <xdr:colOff>295275</xdr:colOff>
                    <xdr:row>142</xdr:row>
                    <xdr:rowOff>285750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4</xdr:col>
                    <xdr:colOff>66675</xdr:colOff>
                    <xdr:row>144</xdr:row>
                    <xdr:rowOff>47625</xdr:rowOff>
                  </from>
                  <to>
                    <xdr:col>4</xdr:col>
                    <xdr:colOff>295275</xdr:colOff>
                    <xdr:row>144</xdr:row>
                    <xdr:rowOff>285750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5</xdr:col>
                    <xdr:colOff>66675</xdr:colOff>
                    <xdr:row>144</xdr:row>
                    <xdr:rowOff>47625</xdr:rowOff>
                  </from>
                  <to>
                    <xdr:col>5</xdr:col>
                    <xdr:colOff>295275</xdr:colOff>
                    <xdr:row>144</xdr:row>
                    <xdr:rowOff>285750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4</xdr:col>
                    <xdr:colOff>66675</xdr:colOff>
                    <xdr:row>145</xdr:row>
                    <xdr:rowOff>47625</xdr:rowOff>
                  </from>
                  <to>
                    <xdr:col>4</xdr:col>
                    <xdr:colOff>295275</xdr:colOff>
                    <xdr:row>145</xdr:row>
                    <xdr:rowOff>285750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5</xdr:col>
                    <xdr:colOff>66675</xdr:colOff>
                    <xdr:row>145</xdr:row>
                    <xdr:rowOff>47625</xdr:rowOff>
                  </from>
                  <to>
                    <xdr:col>5</xdr:col>
                    <xdr:colOff>295275</xdr:colOff>
                    <xdr:row>145</xdr:row>
                    <xdr:rowOff>285750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4</xdr:col>
                    <xdr:colOff>66675</xdr:colOff>
                    <xdr:row>146</xdr:row>
                    <xdr:rowOff>47625</xdr:rowOff>
                  </from>
                  <to>
                    <xdr:col>4</xdr:col>
                    <xdr:colOff>295275</xdr:colOff>
                    <xdr:row>146</xdr:row>
                    <xdr:rowOff>285750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xdr:col>
                    <xdr:colOff>66675</xdr:colOff>
                    <xdr:row>146</xdr:row>
                    <xdr:rowOff>47625</xdr:rowOff>
                  </from>
                  <to>
                    <xdr:col>5</xdr:col>
                    <xdr:colOff>295275</xdr:colOff>
                    <xdr:row>146</xdr:row>
                    <xdr:rowOff>285750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4</xdr:col>
                    <xdr:colOff>66675</xdr:colOff>
                    <xdr:row>147</xdr:row>
                    <xdr:rowOff>47625</xdr:rowOff>
                  </from>
                  <to>
                    <xdr:col>4</xdr:col>
                    <xdr:colOff>295275</xdr:colOff>
                    <xdr:row>147</xdr:row>
                    <xdr:rowOff>285750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5</xdr:col>
                    <xdr:colOff>66675</xdr:colOff>
                    <xdr:row>147</xdr:row>
                    <xdr:rowOff>47625</xdr:rowOff>
                  </from>
                  <to>
                    <xdr:col>5</xdr:col>
                    <xdr:colOff>295275</xdr:colOff>
                    <xdr:row>147</xdr:row>
                    <xdr:rowOff>285750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4</xdr:col>
                    <xdr:colOff>66675</xdr:colOff>
                    <xdr:row>148</xdr:row>
                    <xdr:rowOff>47625</xdr:rowOff>
                  </from>
                  <to>
                    <xdr:col>4</xdr:col>
                    <xdr:colOff>295275</xdr:colOff>
                    <xdr:row>148</xdr:row>
                    <xdr:rowOff>285750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5</xdr:col>
                    <xdr:colOff>66675</xdr:colOff>
                    <xdr:row>148</xdr:row>
                    <xdr:rowOff>47625</xdr:rowOff>
                  </from>
                  <to>
                    <xdr:col>5</xdr:col>
                    <xdr:colOff>295275</xdr:colOff>
                    <xdr:row>148</xdr:row>
                    <xdr:rowOff>285750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4</xdr:col>
                    <xdr:colOff>66675</xdr:colOff>
                    <xdr:row>149</xdr:row>
                    <xdr:rowOff>47625</xdr:rowOff>
                  </from>
                  <to>
                    <xdr:col>4</xdr:col>
                    <xdr:colOff>295275</xdr:colOff>
                    <xdr:row>149</xdr:row>
                    <xdr:rowOff>285750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5</xdr:col>
                    <xdr:colOff>66675</xdr:colOff>
                    <xdr:row>149</xdr:row>
                    <xdr:rowOff>47625</xdr:rowOff>
                  </from>
                  <to>
                    <xdr:col>5</xdr:col>
                    <xdr:colOff>295275</xdr:colOff>
                    <xdr:row>149</xdr:row>
                    <xdr:rowOff>285750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4</xdr:col>
                    <xdr:colOff>66675</xdr:colOff>
                    <xdr:row>151</xdr:row>
                    <xdr:rowOff>866775</xdr:rowOff>
                  </from>
                  <to>
                    <xdr:col>4</xdr:col>
                    <xdr:colOff>295275</xdr:colOff>
                    <xdr:row>151</xdr:row>
                    <xdr:rowOff>1104900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5</xdr:col>
                    <xdr:colOff>66675</xdr:colOff>
                    <xdr:row>151</xdr:row>
                    <xdr:rowOff>866775</xdr:rowOff>
                  </from>
                  <to>
                    <xdr:col>5</xdr:col>
                    <xdr:colOff>295275</xdr:colOff>
                    <xdr:row>151</xdr:row>
                    <xdr:rowOff>1104900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4</xdr:col>
                    <xdr:colOff>66675</xdr:colOff>
                    <xdr:row>100</xdr:row>
                    <xdr:rowOff>47625</xdr:rowOff>
                  </from>
                  <to>
                    <xdr:col>4</xdr:col>
                    <xdr:colOff>295275</xdr:colOff>
                    <xdr:row>100</xdr:row>
                    <xdr:rowOff>285750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5</xdr:col>
                    <xdr:colOff>66675</xdr:colOff>
                    <xdr:row>100</xdr:row>
                    <xdr:rowOff>47625</xdr:rowOff>
                  </from>
                  <to>
                    <xdr:col>5</xdr:col>
                    <xdr:colOff>295275</xdr:colOff>
                    <xdr:row>100</xdr:row>
                    <xdr:rowOff>285750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4</xdr:col>
                    <xdr:colOff>66675</xdr:colOff>
                    <xdr:row>102</xdr:row>
                    <xdr:rowOff>0</xdr:rowOff>
                  </from>
                  <to>
                    <xdr:col>4</xdr:col>
                    <xdr:colOff>295275</xdr:colOff>
                    <xdr:row>102</xdr:row>
                    <xdr:rowOff>238125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5</xdr:col>
                    <xdr:colOff>66675</xdr:colOff>
                    <xdr:row>102</xdr:row>
                    <xdr:rowOff>0</xdr:rowOff>
                  </from>
                  <to>
                    <xdr:col>5</xdr:col>
                    <xdr:colOff>295275</xdr:colOff>
                    <xdr:row>102</xdr:row>
                    <xdr:rowOff>238125</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4</xdr:col>
                    <xdr:colOff>66675</xdr:colOff>
                    <xdr:row>143</xdr:row>
                    <xdr:rowOff>47625</xdr:rowOff>
                  </from>
                  <to>
                    <xdr:col>4</xdr:col>
                    <xdr:colOff>295275</xdr:colOff>
                    <xdr:row>143</xdr:row>
                    <xdr:rowOff>285750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5</xdr:col>
                    <xdr:colOff>66675</xdr:colOff>
                    <xdr:row>143</xdr:row>
                    <xdr:rowOff>47625</xdr:rowOff>
                  </from>
                  <to>
                    <xdr:col>5</xdr:col>
                    <xdr:colOff>295275</xdr:colOff>
                    <xdr:row>143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1"/>
  <sheetViews>
    <sheetView view="pageBreakPreview" topLeftCell="A49" zoomScaleNormal="100" workbookViewId="0">
      <selection activeCell="A120" sqref="A120:XFD120"/>
    </sheetView>
  </sheetViews>
  <sheetFormatPr defaultRowHeight="29.25" customHeight="1"/>
  <cols>
    <col min="1" max="1" width="23.625" style="3" customWidth="1"/>
    <col min="2" max="2" width="74.375" style="3" customWidth="1"/>
    <col min="3" max="3" width="4.125" style="2" customWidth="1"/>
    <col min="4" max="4" width="15.625" style="4" customWidth="1"/>
    <col min="5" max="5" width="13.25" style="1" customWidth="1"/>
    <col min="6" max="16384" width="9" style="1"/>
  </cols>
  <sheetData>
    <row r="1" spans="1:5" s="21" customFormat="1" ht="29.25" customHeight="1">
      <c r="A1" s="929" t="s">
        <v>703</v>
      </c>
      <c r="B1" s="929"/>
      <c r="C1" s="929"/>
      <c r="D1" s="929"/>
      <c r="E1" s="929"/>
    </row>
    <row r="2" spans="1:5" s="21" customFormat="1" ht="29.25" customHeight="1">
      <c r="A2" s="620" t="s">
        <v>0</v>
      </c>
      <c r="B2" s="620" t="s">
        <v>1</v>
      </c>
      <c r="C2" s="621" t="s">
        <v>2</v>
      </c>
      <c r="D2" s="621"/>
      <c r="E2" s="622" t="s">
        <v>702</v>
      </c>
    </row>
    <row r="3" spans="1:5" ht="19.5" customHeight="1">
      <c r="A3" s="623" t="s">
        <v>623</v>
      </c>
      <c r="B3" s="624" t="s">
        <v>624</v>
      </c>
      <c r="C3" s="625" t="s">
        <v>13</v>
      </c>
      <c r="D3" s="626" t="s">
        <v>11</v>
      </c>
      <c r="E3" s="8"/>
    </row>
    <row r="4" spans="1:5" ht="21.75" customHeight="1">
      <c r="A4" s="623" t="s">
        <v>625</v>
      </c>
      <c r="B4" s="624" t="s">
        <v>626</v>
      </c>
      <c r="C4" s="627" t="s">
        <v>13</v>
      </c>
      <c r="D4" s="626" t="s">
        <v>11</v>
      </c>
      <c r="E4" s="8"/>
    </row>
    <row r="5" spans="1:5" s="7" customFormat="1" ht="31.5" customHeight="1">
      <c r="A5" s="628" t="s">
        <v>23</v>
      </c>
      <c r="B5" s="629" t="s">
        <v>627</v>
      </c>
      <c r="C5" s="630" t="s">
        <v>13</v>
      </c>
      <c r="D5" s="631" t="s">
        <v>16</v>
      </c>
      <c r="E5" s="632"/>
    </row>
    <row r="6" spans="1:5" s="6" customFormat="1" ht="22.5" customHeight="1">
      <c r="A6" s="633"/>
      <c r="B6" s="634" t="s">
        <v>628</v>
      </c>
      <c r="C6" s="635" t="s">
        <v>13</v>
      </c>
      <c r="D6" s="636" t="s">
        <v>16</v>
      </c>
      <c r="E6" s="9"/>
    </row>
    <row r="7" spans="1:5" s="6" customFormat="1" ht="22.5" customHeight="1">
      <c r="A7" s="633"/>
      <c r="B7" s="634" t="s">
        <v>24</v>
      </c>
      <c r="C7" s="635" t="s">
        <v>13</v>
      </c>
      <c r="D7" s="636" t="s">
        <v>11</v>
      </c>
      <c r="E7" s="9"/>
    </row>
    <row r="8" spans="1:5" s="6" customFormat="1" ht="22.5" customHeight="1">
      <c r="A8" s="637"/>
      <c r="B8" s="638" t="s">
        <v>39</v>
      </c>
      <c r="C8" s="639" t="s">
        <v>13</v>
      </c>
      <c r="D8" s="640" t="s">
        <v>11</v>
      </c>
      <c r="E8" s="641"/>
    </row>
    <row r="9" spans="1:5" s="6" customFormat="1" ht="34.5" customHeight="1">
      <c r="A9" s="642" t="s">
        <v>9</v>
      </c>
      <c r="B9" s="8" t="s">
        <v>10</v>
      </c>
      <c r="C9" s="643" t="s">
        <v>629</v>
      </c>
      <c r="D9" s="644" t="s">
        <v>11</v>
      </c>
      <c r="E9" s="10"/>
    </row>
    <row r="10" spans="1:5" s="6" customFormat="1" ht="22.5" customHeight="1">
      <c r="A10" s="645" t="s">
        <v>630</v>
      </c>
      <c r="B10" s="641" t="s">
        <v>631</v>
      </c>
      <c r="C10" s="646" t="s">
        <v>13</v>
      </c>
      <c r="D10" s="647" t="s">
        <v>11</v>
      </c>
      <c r="E10" s="641"/>
    </row>
    <row r="11" spans="1:5" s="5" customFormat="1" ht="36" customHeight="1">
      <c r="A11" s="648" t="s">
        <v>632</v>
      </c>
      <c r="B11" s="649" t="s">
        <v>631</v>
      </c>
      <c r="C11" s="650" t="s">
        <v>13</v>
      </c>
      <c r="D11" s="626" t="s">
        <v>11</v>
      </c>
      <c r="E11" s="651"/>
    </row>
    <row r="12" spans="1:5" ht="36.75" customHeight="1">
      <c r="A12" s="648" t="s">
        <v>633</v>
      </c>
      <c r="B12" s="649" t="s">
        <v>634</v>
      </c>
      <c r="C12" s="650" t="s">
        <v>13</v>
      </c>
      <c r="D12" s="626" t="s">
        <v>11</v>
      </c>
      <c r="E12" s="651"/>
    </row>
    <row r="13" spans="1:5" ht="31.5" customHeight="1">
      <c r="A13" s="652" t="s">
        <v>3</v>
      </c>
      <c r="B13" s="653" t="s">
        <v>4</v>
      </c>
      <c r="C13" s="654" t="s">
        <v>13</v>
      </c>
      <c r="D13" s="644" t="s">
        <v>11</v>
      </c>
      <c r="E13" s="655"/>
    </row>
    <row r="14" spans="1:5" ht="31.5" customHeight="1">
      <c r="A14" s="652" t="s">
        <v>5</v>
      </c>
      <c r="B14" s="656" t="s">
        <v>635</v>
      </c>
      <c r="C14" s="654" t="s">
        <v>13</v>
      </c>
      <c r="D14" s="644" t="s">
        <v>11</v>
      </c>
      <c r="E14" s="655"/>
    </row>
    <row r="15" spans="1:5" s="16" customFormat="1" ht="31.5" customHeight="1">
      <c r="A15" s="657" t="s">
        <v>6</v>
      </c>
      <c r="B15" s="656" t="s">
        <v>636</v>
      </c>
      <c r="C15" s="654" t="s">
        <v>629</v>
      </c>
      <c r="D15" s="644" t="s">
        <v>11</v>
      </c>
      <c r="E15" s="658"/>
    </row>
    <row r="16" spans="1:5" s="16" customFormat="1" ht="37.5" customHeight="1">
      <c r="A16" s="659" t="s">
        <v>637</v>
      </c>
      <c r="B16" s="660" t="s">
        <v>638</v>
      </c>
      <c r="C16" s="654" t="s">
        <v>13</v>
      </c>
      <c r="D16" s="661" t="s">
        <v>11</v>
      </c>
      <c r="E16" s="658"/>
    </row>
    <row r="17" spans="1:5" ht="36.75" customHeight="1">
      <c r="A17" s="662" t="s">
        <v>639</v>
      </c>
      <c r="B17" s="663" t="s">
        <v>640</v>
      </c>
      <c r="C17" s="664" t="s">
        <v>13</v>
      </c>
      <c r="D17" s="665" t="s">
        <v>49</v>
      </c>
      <c r="E17" s="666"/>
    </row>
    <row r="18" spans="1:5" ht="22.5" customHeight="1">
      <c r="A18" s="667"/>
      <c r="B18" s="668" t="s">
        <v>641</v>
      </c>
      <c r="C18" s="669" t="s">
        <v>13</v>
      </c>
      <c r="D18" s="670" t="s">
        <v>642</v>
      </c>
      <c r="E18" s="671"/>
    </row>
    <row r="19" spans="1:5" ht="22.5" customHeight="1">
      <c r="A19" s="657" t="s">
        <v>7</v>
      </c>
      <c r="B19" s="672" t="s">
        <v>643</v>
      </c>
      <c r="C19" s="673" t="s">
        <v>13</v>
      </c>
      <c r="D19" s="674" t="s">
        <v>12</v>
      </c>
      <c r="E19" s="675"/>
    </row>
    <row r="20" spans="1:5" ht="22.5" customHeight="1">
      <c r="A20" s="676"/>
      <c r="B20" s="677" t="s">
        <v>644</v>
      </c>
      <c r="C20" s="678" t="s">
        <v>645</v>
      </c>
      <c r="D20" s="679" t="s">
        <v>642</v>
      </c>
      <c r="E20" s="680"/>
    </row>
    <row r="21" spans="1:5" ht="22.5" customHeight="1">
      <c r="A21" s="681"/>
      <c r="B21" s="682" t="s">
        <v>646</v>
      </c>
      <c r="C21" s="683" t="s">
        <v>647</v>
      </c>
      <c r="D21" s="684" t="s">
        <v>648</v>
      </c>
      <c r="E21" s="685"/>
    </row>
    <row r="22" spans="1:5" ht="22.5" customHeight="1">
      <c r="A22" s="657" t="s">
        <v>8</v>
      </c>
      <c r="B22" s="672" t="s">
        <v>649</v>
      </c>
      <c r="C22" s="673" t="s">
        <v>13</v>
      </c>
      <c r="D22" s="674" t="s">
        <v>12</v>
      </c>
      <c r="E22" s="675"/>
    </row>
    <row r="23" spans="1:5" ht="22.5" customHeight="1">
      <c r="A23" s="676"/>
      <c r="B23" s="677" t="s">
        <v>650</v>
      </c>
      <c r="C23" s="678" t="s">
        <v>645</v>
      </c>
      <c r="D23" s="679" t="s">
        <v>642</v>
      </c>
      <c r="E23" s="680"/>
    </row>
    <row r="24" spans="1:5" ht="22.5" customHeight="1">
      <c r="A24" s="681"/>
      <c r="B24" s="682" t="s">
        <v>646</v>
      </c>
      <c r="C24" s="683" t="s">
        <v>647</v>
      </c>
      <c r="D24" s="684" t="s">
        <v>648</v>
      </c>
      <c r="E24" s="11"/>
    </row>
    <row r="25" spans="1:5" ht="22.5" customHeight="1">
      <c r="A25" s="657" t="s">
        <v>25</v>
      </c>
      <c r="B25" s="672" t="s">
        <v>651</v>
      </c>
      <c r="C25" s="673" t="s">
        <v>647</v>
      </c>
      <c r="D25" s="674" t="s">
        <v>12</v>
      </c>
      <c r="E25" s="675"/>
    </row>
    <row r="26" spans="1:5" ht="22.5" customHeight="1">
      <c r="A26" s="676"/>
      <c r="B26" s="677" t="s">
        <v>652</v>
      </c>
      <c r="C26" s="678" t="s">
        <v>647</v>
      </c>
      <c r="D26" s="679" t="s">
        <v>642</v>
      </c>
      <c r="E26" s="680"/>
    </row>
    <row r="27" spans="1:5" ht="22.5" customHeight="1">
      <c r="A27" s="681"/>
      <c r="B27" s="682" t="s">
        <v>646</v>
      </c>
      <c r="C27" s="683" t="s">
        <v>13</v>
      </c>
      <c r="D27" s="684" t="s">
        <v>648</v>
      </c>
      <c r="E27" s="11"/>
    </row>
    <row r="28" spans="1:5" ht="22.5" customHeight="1">
      <c r="A28" s="657" t="s">
        <v>36</v>
      </c>
      <c r="B28" s="672" t="s">
        <v>653</v>
      </c>
      <c r="C28" s="673" t="s">
        <v>647</v>
      </c>
      <c r="D28" s="674" t="s">
        <v>11</v>
      </c>
      <c r="E28" s="675"/>
    </row>
    <row r="29" spans="1:5" ht="22.5" customHeight="1">
      <c r="A29" s="676"/>
      <c r="B29" s="677" t="s">
        <v>26</v>
      </c>
      <c r="C29" s="678" t="s">
        <v>13</v>
      </c>
      <c r="D29" s="679" t="s">
        <v>654</v>
      </c>
      <c r="E29" s="680"/>
    </row>
    <row r="30" spans="1:5" ht="22.5" customHeight="1">
      <c r="A30" s="676"/>
      <c r="B30" s="677" t="s">
        <v>27</v>
      </c>
      <c r="C30" s="678" t="s">
        <v>647</v>
      </c>
      <c r="D30" s="679" t="s">
        <v>11</v>
      </c>
      <c r="E30" s="680"/>
    </row>
    <row r="31" spans="1:5" ht="22.5" customHeight="1">
      <c r="A31" s="676"/>
      <c r="B31" s="677" t="s">
        <v>28</v>
      </c>
      <c r="C31" s="678" t="s">
        <v>647</v>
      </c>
      <c r="D31" s="679" t="s">
        <v>11</v>
      </c>
      <c r="E31" s="680"/>
    </row>
    <row r="32" spans="1:5" ht="22.5" customHeight="1">
      <c r="A32" s="676"/>
      <c r="B32" s="677" t="s">
        <v>29</v>
      </c>
      <c r="C32" s="678" t="s">
        <v>13</v>
      </c>
      <c r="D32" s="679" t="s">
        <v>654</v>
      </c>
      <c r="E32" s="680"/>
    </row>
    <row r="33" spans="1:5" ht="22.5" customHeight="1">
      <c r="A33" s="676"/>
      <c r="B33" s="677" t="s">
        <v>45</v>
      </c>
      <c r="C33" s="678" t="s">
        <v>647</v>
      </c>
      <c r="D33" s="679" t="s">
        <v>16</v>
      </c>
      <c r="E33" s="680"/>
    </row>
    <row r="34" spans="1:5" ht="22.5" customHeight="1">
      <c r="A34" s="676"/>
      <c r="B34" s="677" t="s">
        <v>37</v>
      </c>
      <c r="C34" s="678" t="s">
        <v>647</v>
      </c>
      <c r="D34" s="679" t="s">
        <v>11</v>
      </c>
      <c r="E34" s="680"/>
    </row>
    <row r="35" spans="1:5" ht="22.5" customHeight="1">
      <c r="A35" s="657" t="s">
        <v>30</v>
      </c>
      <c r="B35" s="672" t="s">
        <v>31</v>
      </c>
      <c r="C35" s="673" t="s">
        <v>647</v>
      </c>
      <c r="D35" s="674" t="s">
        <v>12</v>
      </c>
      <c r="E35" s="675"/>
    </row>
    <row r="36" spans="1:5" ht="31.5" customHeight="1">
      <c r="A36" s="676"/>
      <c r="B36" s="677" t="s">
        <v>655</v>
      </c>
      <c r="C36" s="678" t="s">
        <v>647</v>
      </c>
      <c r="D36" s="679" t="s">
        <v>11</v>
      </c>
      <c r="E36" s="680"/>
    </row>
    <row r="37" spans="1:5" ht="22.5" customHeight="1">
      <c r="A37" s="676"/>
      <c r="B37" s="677" t="s">
        <v>32</v>
      </c>
      <c r="C37" s="678" t="s">
        <v>647</v>
      </c>
      <c r="D37" s="679" t="s">
        <v>11</v>
      </c>
      <c r="E37" s="680"/>
    </row>
    <row r="38" spans="1:5" s="16" customFormat="1" ht="42" customHeight="1">
      <c r="A38" s="628" t="s">
        <v>33</v>
      </c>
      <c r="B38" s="672" t="s">
        <v>34</v>
      </c>
      <c r="C38" s="673" t="s">
        <v>647</v>
      </c>
      <c r="D38" s="674" t="s">
        <v>654</v>
      </c>
      <c r="E38" s="675"/>
    </row>
    <row r="39" spans="1:5" s="16" customFormat="1" ht="31.5" customHeight="1">
      <c r="A39" s="686"/>
      <c r="B39" s="687" t="s">
        <v>35</v>
      </c>
      <c r="C39" s="688" t="s">
        <v>13</v>
      </c>
      <c r="D39" s="689" t="s">
        <v>654</v>
      </c>
      <c r="E39" s="11"/>
    </row>
    <row r="40" spans="1:5" s="16" customFormat="1" ht="46.5" customHeight="1">
      <c r="A40" s="628" t="s">
        <v>47</v>
      </c>
      <c r="B40" s="690" t="s">
        <v>656</v>
      </c>
      <c r="C40" s="691" t="s">
        <v>647</v>
      </c>
      <c r="D40" s="692" t="s">
        <v>657</v>
      </c>
      <c r="E40" s="693"/>
    </row>
    <row r="41" spans="1:5" s="16" customFormat="1" ht="58.5" customHeight="1">
      <c r="A41" s="628" t="s">
        <v>48</v>
      </c>
      <c r="B41" s="690" t="s">
        <v>658</v>
      </c>
      <c r="C41" s="691" t="s">
        <v>647</v>
      </c>
      <c r="D41" s="692" t="s">
        <v>654</v>
      </c>
      <c r="E41" s="694"/>
    </row>
    <row r="42" spans="1:5" ht="22.5" customHeight="1">
      <c r="A42" s="629"/>
      <c r="B42" s="695" t="s">
        <v>659</v>
      </c>
      <c r="C42" s="696" t="s">
        <v>647</v>
      </c>
      <c r="D42" s="636" t="s">
        <v>657</v>
      </c>
      <c r="E42" s="697"/>
    </row>
    <row r="43" spans="1:5" ht="75.75" customHeight="1">
      <c r="A43" s="629"/>
      <c r="B43" s="695" t="s">
        <v>660</v>
      </c>
      <c r="C43" s="696" t="s">
        <v>647</v>
      </c>
      <c r="D43" s="636" t="s">
        <v>11</v>
      </c>
      <c r="E43" s="698"/>
    </row>
    <row r="44" spans="1:5" ht="31.5" customHeight="1">
      <c r="A44" s="638"/>
      <c r="B44" s="699" t="s">
        <v>661</v>
      </c>
      <c r="C44" s="700" t="s">
        <v>647</v>
      </c>
      <c r="D44" s="640" t="s">
        <v>642</v>
      </c>
      <c r="E44" s="701"/>
    </row>
    <row r="45" spans="1:5" ht="46.5" customHeight="1">
      <c r="A45" s="659" t="s">
        <v>662</v>
      </c>
      <c r="B45" s="702" t="s">
        <v>663</v>
      </c>
      <c r="C45" s="703" t="s">
        <v>647</v>
      </c>
      <c r="D45" s="704" t="s">
        <v>49</v>
      </c>
      <c r="E45" s="705"/>
    </row>
    <row r="46" spans="1:5" ht="27">
      <c r="A46" s="706"/>
      <c r="B46" s="702" t="s">
        <v>664</v>
      </c>
      <c r="C46" s="707" t="s">
        <v>13</v>
      </c>
      <c r="D46" s="704" t="s">
        <v>49</v>
      </c>
      <c r="E46" s="705"/>
    </row>
    <row r="47" spans="1:5" ht="22.5" customHeight="1">
      <c r="A47" s="708"/>
      <c r="B47" s="709" t="s">
        <v>665</v>
      </c>
      <c r="C47" s="710" t="s">
        <v>13</v>
      </c>
      <c r="D47" s="711" t="s">
        <v>642</v>
      </c>
      <c r="E47" s="709"/>
    </row>
    <row r="48" spans="1:5" ht="86.25" customHeight="1">
      <c r="A48" s="667"/>
      <c r="B48" s="682" t="s">
        <v>646</v>
      </c>
      <c r="C48" s="683" t="s">
        <v>647</v>
      </c>
      <c r="D48" s="684" t="s">
        <v>648</v>
      </c>
      <c r="E48" s="712"/>
    </row>
    <row r="49" spans="1:5" ht="35.25" customHeight="1">
      <c r="A49" s="713" t="s">
        <v>666</v>
      </c>
      <c r="B49" s="714" t="s">
        <v>667</v>
      </c>
      <c r="C49" s="715" t="s">
        <v>645</v>
      </c>
      <c r="D49" s="716" t="s">
        <v>49</v>
      </c>
      <c r="E49" s="717"/>
    </row>
    <row r="50" spans="1:5" ht="22.5" customHeight="1">
      <c r="A50" s="628" t="s">
        <v>668</v>
      </c>
      <c r="B50" s="718" t="s">
        <v>669</v>
      </c>
      <c r="C50" s="719" t="s">
        <v>670</v>
      </c>
      <c r="D50" s="720" t="s">
        <v>11</v>
      </c>
      <c r="E50" s="721"/>
    </row>
    <row r="51" spans="1:5" ht="22.5" customHeight="1">
      <c r="A51" s="633"/>
      <c r="B51" s="634" t="s">
        <v>671</v>
      </c>
      <c r="C51" s="635" t="s">
        <v>670</v>
      </c>
      <c r="D51" s="636" t="s">
        <v>672</v>
      </c>
      <c r="E51" s="722"/>
    </row>
    <row r="52" spans="1:5" ht="30.95" customHeight="1">
      <c r="A52" s="633"/>
      <c r="B52" s="695" t="s">
        <v>673</v>
      </c>
      <c r="C52" s="723"/>
      <c r="D52" s="724"/>
      <c r="E52" s="725"/>
    </row>
    <row r="53" spans="1:5" ht="22.5" customHeight="1">
      <c r="A53" s="708"/>
      <c r="B53" s="634" t="s">
        <v>674</v>
      </c>
      <c r="C53" s="635" t="s">
        <v>645</v>
      </c>
      <c r="D53" s="636" t="s">
        <v>675</v>
      </c>
      <c r="E53" s="726"/>
    </row>
    <row r="54" spans="1:5" ht="33" customHeight="1">
      <c r="A54" s="708"/>
      <c r="B54" s="629" t="s">
        <v>676</v>
      </c>
      <c r="C54" s="727" t="s">
        <v>647</v>
      </c>
      <c r="D54" s="728" t="s">
        <v>677</v>
      </c>
      <c r="E54" s="729"/>
    </row>
    <row r="55" spans="1:5" ht="22.5" customHeight="1">
      <c r="A55" s="667"/>
      <c r="B55" s="682" t="s">
        <v>678</v>
      </c>
      <c r="C55" s="683" t="s">
        <v>645</v>
      </c>
      <c r="D55" s="684" t="s">
        <v>648</v>
      </c>
      <c r="E55" s="712"/>
    </row>
    <row r="56" spans="1:5" ht="33" customHeight="1">
      <c r="A56" s="628" t="s">
        <v>14</v>
      </c>
      <c r="B56" s="718" t="s">
        <v>669</v>
      </c>
      <c r="C56" s="719" t="s">
        <v>647</v>
      </c>
      <c r="D56" s="720" t="s">
        <v>11</v>
      </c>
      <c r="E56" s="721"/>
    </row>
    <row r="57" spans="1:5" ht="30.95" customHeight="1">
      <c r="A57" s="633"/>
      <c r="B57" s="634" t="s">
        <v>671</v>
      </c>
      <c r="C57" s="635" t="s">
        <v>645</v>
      </c>
      <c r="D57" s="636" t="s">
        <v>672</v>
      </c>
      <c r="E57" s="722"/>
    </row>
    <row r="58" spans="1:5" ht="22.5" customHeight="1">
      <c r="A58" s="708"/>
      <c r="B58" s="730" t="s">
        <v>679</v>
      </c>
      <c r="C58" s="727" t="s">
        <v>645</v>
      </c>
      <c r="D58" s="728" t="s">
        <v>680</v>
      </c>
      <c r="E58" s="729"/>
    </row>
    <row r="59" spans="1:5" ht="22.5" customHeight="1">
      <c r="A59" s="667"/>
      <c r="B59" s="682" t="s">
        <v>678</v>
      </c>
      <c r="C59" s="683" t="s">
        <v>647</v>
      </c>
      <c r="D59" s="684" t="s">
        <v>648</v>
      </c>
      <c r="E59" s="712"/>
    </row>
    <row r="60" spans="1:5" ht="35.25" customHeight="1">
      <c r="A60" s="628" t="s">
        <v>15</v>
      </c>
      <c r="B60" s="718" t="s">
        <v>669</v>
      </c>
      <c r="C60" s="719" t="s">
        <v>645</v>
      </c>
      <c r="D60" s="720" t="s">
        <v>11</v>
      </c>
      <c r="E60" s="721"/>
    </row>
    <row r="61" spans="1:5" ht="22.5" customHeight="1">
      <c r="A61" s="633"/>
      <c r="B61" s="634" t="s">
        <v>671</v>
      </c>
      <c r="C61" s="635" t="s">
        <v>647</v>
      </c>
      <c r="D61" s="636" t="s">
        <v>672</v>
      </c>
      <c r="E61" s="722"/>
    </row>
    <row r="62" spans="1:5" ht="22.5" customHeight="1">
      <c r="A62" s="633"/>
      <c r="B62" s="695" t="s">
        <v>681</v>
      </c>
      <c r="C62" s="723"/>
      <c r="D62" s="724"/>
      <c r="E62" s="725"/>
    </row>
    <row r="63" spans="1:5" ht="22.5" customHeight="1">
      <c r="A63" s="633"/>
      <c r="B63" s="634" t="s">
        <v>674</v>
      </c>
      <c r="C63" s="635" t="s">
        <v>645</v>
      </c>
      <c r="D63" s="636" t="s">
        <v>682</v>
      </c>
      <c r="E63" s="726"/>
    </row>
    <row r="64" spans="1:5" ht="22.5" customHeight="1">
      <c r="A64" s="708"/>
      <c r="B64" s="731" t="s">
        <v>683</v>
      </c>
      <c r="C64" s="630" t="s">
        <v>13</v>
      </c>
      <c r="D64" s="631" t="s">
        <v>684</v>
      </c>
      <c r="E64" s="726"/>
    </row>
    <row r="65" spans="1:5" ht="22.5" customHeight="1">
      <c r="A65" s="708"/>
      <c r="B65" s="629" t="s">
        <v>685</v>
      </c>
      <c r="C65" s="727" t="s">
        <v>647</v>
      </c>
      <c r="D65" s="728" t="s">
        <v>686</v>
      </c>
      <c r="E65" s="729"/>
    </row>
    <row r="66" spans="1:5" ht="22.5" customHeight="1">
      <c r="A66" s="667"/>
      <c r="B66" s="682" t="s">
        <v>678</v>
      </c>
      <c r="C66" s="683" t="s">
        <v>645</v>
      </c>
      <c r="D66" s="684" t="s">
        <v>648</v>
      </c>
      <c r="E66" s="712"/>
    </row>
    <row r="67" spans="1:5" ht="35.25" customHeight="1">
      <c r="A67" s="628" t="s">
        <v>40</v>
      </c>
      <c r="B67" s="732" t="s">
        <v>17</v>
      </c>
      <c r="C67" s="733" t="s">
        <v>647</v>
      </c>
      <c r="D67" s="734" t="s">
        <v>49</v>
      </c>
      <c r="E67" s="735"/>
    </row>
    <row r="68" spans="1:5" ht="22.5" customHeight="1">
      <c r="A68" s="736"/>
      <c r="B68" s="695" t="s">
        <v>18</v>
      </c>
      <c r="C68" s="737" t="s">
        <v>645</v>
      </c>
      <c r="D68" s="738" t="s">
        <v>49</v>
      </c>
      <c r="E68" s="739"/>
    </row>
    <row r="69" spans="1:5" ht="20.100000000000001" customHeight="1">
      <c r="A69" s="736"/>
      <c r="B69" s="695" t="s">
        <v>19</v>
      </c>
      <c r="C69" s="737" t="s">
        <v>645</v>
      </c>
      <c r="D69" s="738" t="s">
        <v>49</v>
      </c>
      <c r="E69" s="697"/>
    </row>
    <row r="70" spans="1:5" ht="20.100000000000001" customHeight="1">
      <c r="A70" s="736"/>
      <c r="B70" s="695" t="s">
        <v>20</v>
      </c>
      <c r="C70" s="737" t="s">
        <v>645</v>
      </c>
      <c r="D70" s="738" t="s">
        <v>49</v>
      </c>
      <c r="E70" s="697"/>
    </row>
    <row r="71" spans="1:5" ht="20.100000000000001" customHeight="1">
      <c r="A71" s="736"/>
      <c r="B71" s="695" t="s">
        <v>687</v>
      </c>
      <c r="C71" s="737" t="s">
        <v>13</v>
      </c>
      <c r="D71" s="738" t="s">
        <v>688</v>
      </c>
      <c r="E71" s="697"/>
    </row>
    <row r="72" spans="1:5" ht="20.100000000000001" customHeight="1">
      <c r="A72" s="736"/>
      <c r="B72" s="695" t="s">
        <v>21</v>
      </c>
      <c r="C72" s="737" t="s">
        <v>13</v>
      </c>
      <c r="D72" s="738" t="s">
        <v>22</v>
      </c>
      <c r="E72" s="697"/>
    </row>
    <row r="73" spans="1:5" ht="19.5" customHeight="1">
      <c r="A73" s="736"/>
      <c r="B73" s="695" t="s">
        <v>689</v>
      </c>
      <c r="C73" s="740"/>
      <c r="D73" s="741"/>
      <c r="E73" s="742"/>
    </row>
    <row r="74" spans="1:5" ht="33" customHeight="1">
      <c r="A74" s="736"/>
      <c r="B74" s="695" t="s">
        <v>690</v>
      </c>
      <c r="C74" s="737" t="s">
        <v>645</v>
      </c>
      <c r="D74" s="738" t="s">
        <v>49</v>
      </c>
      <c r="E74" s="697"/>
    </row>
    <row r="75" spans="1:5" ht="35.25" customHeight="1">
      <c r="A75" s="736"/>
      <c r="B75" s="695" t="s">
        <v>43</v>
      </c>
      <c r="C75" s="737" t="s">
        <v>13</v>
      </c>
      <c r="D75" s="738" t="s">
        <v>49</v>
      </c>
      <c r="E75" s="697"/>
    </row>
    <row r="76" spans="1:5" ht="27">
      <c r="A76" s="736"/>
      <c r="B76" s="695" t="s">
        <v>691</v>
      </c>
      <c r="C76" s="737" t="s">
        <v>13</v>
      </c>
      <c r="D76" s="738" t="s">
        <v>49</v>
      </c>
      <c r="E76" s="743"/>
    </row>
    <row r="77" spans="1:5" ht="30.95" customHeight="1">
      <c r="A77" s="686"/>
      <c r="B77" s="744" t="s">
        <v>692</v>
      </c>
      <c r="C77" s="745" t="s">
        <v>645</v>
      </c>
      <c r="D77" s="746" t="s">
        <v>49</v>
      </c>
      <c r="E77" s="747"/>
    </row>
    <row r="78" spans="1:5" ht="30.95" customHeight="1">
      <c r="A78" s="628" t="s">
        <v>41</v>
      </c>
      <c r="B78" s="732" t="s">
        <v>17</v>
      </c>
      <c r="C78" s="733" t="s">
        <v>645</v>
      </c>
      <c r="D78" s="734" t="s">
        <v>49</v>
      </c>
      <c r="E78" s="739"/>
    </row>
    <row r="79" spans="1:5" ht="30.95" customHeight="1">
      <c r="A79" s="736"/>
      <c r="B79" s="695" t="s">
        <v>18</v>
      </c>
      <c r="C79" s="737" t="s">
        <v>645</v>
      </c>
      <c r="D79" s="738" t="s">
        <v>49</v>
      </c>
      <c r="E79" s="739"/>
    </row>
    <row r="80" spans="1:5" ht="30.95" customHeight="1">
      <c r="A80" s="736"/>
      <c r="B80" s="695" t="s">
        <v>19</v>
      </c>
      <c r="C80" s="737" t="s">
        <v>645</v>
      </c>
      <c r="D80" s="738" t="s">
        <v>49</v>
      </c>
      <c r="E80" s="697"/>
    </row>
    <row r="81" spans="1:5" ht="20.100000000000001" customHeight="1">
      <c r="A81" s="736"/>
      <c r="B81" s="695" t="s">
        <v>20</v>
      </c>
      <c r="C81" s="737" t="s">
        <v>645</v>
      </c>
      <c r="D81" s="738" t="s">
        <v>49</v>
      </c>
      <c r="E81" s="697"/>
    </row>
    <row r="82" spans="1:5" ht="20.100000000000001" customHeight="1">
      <c r="A82" s="736"/>
      <c r="B82" s="695" t="s">
        <v>687</v>
      </c>
      <c r="C82" s="737" t="s">
        <v>645</v>
      </c>
      <c r="D82" s="738" t="s">
        <v>688</v>
      </c>
      <c r="E82" s="697"/>
    </row>
    <row r="83" spans="1:5" ht="20.100000000000001" customHeight="1">
      <c r="A83" s="736"/>
      <c r="B83" s="695" t="s">
        <v>21</v>
      </c>
      <c r="C83" s="737" t="s">
        <v>645</v>
      </c>
      <c r="D83" s="738" t="s">
        <v>22</v>
      </c>
      <c r="E83" s="697"/>
    </row>
    <row r="84" spans="1:5" ht="20.100000000000001" customHeight="1">
      <c r="A84" s="736"/>
      <c r="B84" s="748" t="s">
        <v>693</v>
      </c>
      <c r="C84" s="740"/>
      <c r="D84" s="749"/>
      <c r="E84" s="750"/>
    </row>
    <row r="85" spans="1:5" ht="32.25" customHeight="1">
      <c r="A85" s="736"/>
      <c r="B85" s="695" t="s">
        <v>690</v>
      </c>
      <c r="C85" s="737" t="s">
        <v>645</v>
      </c>
      <c r="D85" s="738" t="s">
        <v>49</v>
      </c>
      <c r="E85" s="697"/>
    </row>
    <row r="86" spans="1:5" ht="34.5" customHeight="1">
      <c r="A86" s="736"/>
      <c r="B86" s="695" t="s">
        <v>694</v>
      </c>
      <c r="C86" s="737" t="s">
        <v>645</v>
      </c>
      <c r="D86" s="738" t="s">
        <v>49</v>
      </c>
      <c r="E86" s="697"/>
    </row>
    <row r="87" spans="1:5" ht="35.25" customHeight="1">
      <c r="A87" s="686"/>
      <c r="B87" s="744" t="s">
        <v>692</v>
      </c>
      <c r="C87" s="745" t="s">
        <v>645</v>
      </c>
      <c r="D87" s="746" t="s">
        <v>49</v>
      </c>
      <c r="E87" s="747"/>
    </row>
    <row r="88" spans="1:5" ht="30.95" customHeight="1">
      <c r="A88" s="659" t="s">
        <v>38</v>
      </c>
      <c r="B88" s="732" t="s">
        <v>17</v>
      </c>
      <c r="C88" s="733" t="s">
        <v>645</v>
      </c>
      <c r="D88" s="734" t="s">
        <v>49</v>
      </c>
      <c r="E88" s="739"/>
    </row>
    <row r="89" spans="1:5" ht="30.95" customHeight="1">
      <c r="A89" s="706"/>
      <c r="B89" s="695" t="s">
        <v>18</v>
      </c>
      <c r="C89" s="737" t="s">
        <v>645</v>
      </c>
      <c r="D89" s="738" t="s">
        <v>49</v>
      </c>
      <c r="E89" s="739"/>
    </row>
    <row r="90" spans="1:5" ht="30.95" customHeight="1">
      <c r="A90" s="706"/>
      <c r="B90" s="695" t="s">
        <v>19</v>
      </c>
      <c r="C90" s="737" t="s">
        <v>645</v>
      </c>
      <c r="D90" s="738" t="s">
        <v>49</v>
      </c>
      <c r="E90" s="697"/>
    </row>
    <row r="91" spans="1:5" ht="22.5" customHeight="1">
      <c r="A91" s="706"/>
      <c r="B91" s="695" t="s">
        <v>20</v>
      </c>
      <c r="C91" s="737" t="s">
        <v>645</v>
      </c>
      <c r="D91" s="738" t="s">
        <v>49</v>
      </c>
      <c r="E91" s="697"/>
    </row>
    <row r="92" spans="1:5" ht="22.5" customHeight="1">
      <c r="A92" s="706"/>
      <c r="B92" s="695" t="s">
        <v>687</v>
      </c>
      <c r="C92" s="737" t="s">
        <v>645</v>
      </c>
      <c r="D92" s="738" t="s">
        <v>688</v>
      </c>
      <c r="E92" s="697"/>
    </row>
    <row r="93" spans="1:5" ht="22.5" customHeight="1">
      <c r="A93" s="706"/>
      <c r="B93" s="695" t="s">
        <v>21</v>
      </c>
      <c r="C93" s="737" t="s">
        <v>645</v>
      </c>
      <c r="D93" s="738" t="s">
        <v>22</v>
      </c>
      <c r="E93" s="697"/>
    </row>
    <row r="94" spans="1:5" ht="22.5" customHeight="1">
      <c r="A94" s="706"/>
      <c r="B94" s="695" t="s">
        <v>695</v>
      </c>
      <c r="C94" s="740"/>
      <c r="D94" s="741"/>
      <c r="E94" s="742"/>
    </row>
    <row r="95" spans="1:5" ht="27">
      <c r="A95" s="706"/>
      <c r="B95" s="695" t="s">
        <v>690</v>
      </c>
      <c r="C95" s="737" t="s">
        <v>645</v>
      </c>
      <c r="D95" s="738" t="s">
        <v>49</v>
      </c>
      <c r="E95" s="697"/>
    </row>
    <row r="96" spans="1:5" ht="27">
      <c r="A96" s="706"/>
      <c r="B96" s="695" t="s">
        <v>694</v>
      </c>
      <c r="C96" s="737" t="s">
        <v>645</v>
      </c>
      <c r="D96" s="738" t="s">
        <v>49</v>
      </c>
      <c r="E96" s="697"/>
    </row>
    <row r="97" spans="1:5" ht="27">
      <c r="A97" s="751"/>
      <c r="B97" s="744" t="s">
        <v>692</v>
      </c>
      <c r="C97" s="745" t="s">
        <v>645</v>
      </c>
      <c r="D97" s="746" t="s">
        <v>49</v>
      </c>
      <c r="E97" s="747"/>
    </row>
    <row r="98" spans="1:5" ht="30.95" customHeight="1">
      <c r="A98" s="628" t="s">
        <v>42</v>
      </c>
      <c r="B98" s="732" t="s">
        <v>17</v>
      </c>
      <c r="C98" s="733" t="s">
        <v>645</v>
      </c>
      <c r="D98" s="734" t="s">
        <v>49</v>
      </c>
      <c r="E98" s="739"/>
    </row>
    <row r="99" spans="1:5" ht="30.95" customHeight="1">
      <c r="A99" s="736"/>
      <c r="B99" s="695" t="s">
        <v>18</v>
      </c>
      <c r="C99" s="737" t="s">
        <v>645</v>
      </c>
      <c r="D99" s="738" t="s">
        <v>49</v>
      </c>
      <c r="E99" s="739"/>
    </row>
    <row r="100" spans="1:5" ht="20.100000000000001" customHeight="1">
      <c r="A100" s="736"/>
      <c r="B100" s="695" t="s">
        <v>19</v>
      </c>
      <c r="C100" s="737" t="s">
        <v>645</v>
      </c>
      <c r="D100" s="738" t="s">
        <v>49</v>
      </c>
      <c r="E100" s="697"/>
    </row>
    <row r="101" spans="1:5" ht="22.5" customHeight="1">
      <c r="A101" s="736"/>
      <c r="B101" s="695" t="s">
        <v>20</v>
      </c>
      <c r="C101" s="737" t="s">
        <v>645</v>
      </c>
      <c r="D101" s="738" t="s">
        <v>49</v>
      </c>
      <c r="E101" s="697"/>
    </row>
    <row r="102" spans="1:5" ht="22.5" customHeight="1">
      <c r="A102" s="736"/>
      <c r="B102" s="695" t="s">
        <v>687</v>
      </c>
      <c r="C102" s="737" t="s">
        <v>645</v>
      </c>
      <c r="D102" s="738" t="s">
        <v>688</v>
      </c>
      <c r="E102" s="697"/>
    </row>
    <row r="103" spans="1:5" ht="22.5" customHeight="1">
      <c r="A103" s="736"/>
      <c r="B103" s="752" t="s">
        <v>21</v>
      </c>
      <c r="C103" s="753" t="s">
        <v>645</v>
      </c>
      <c r="D103" s="754" t="s">
        <v>22</v>
      </c>
      <c r="E103" s="743"/>
    </row>
    <row r="104" spans="1:5" ht="22.5" customHeight="1">
      <c r="A104" s="755"/>
      <c r="B104" s="695" t="s">
        <v>696</v>
      </c>
      <c r="C104" s="740"/>
      <c r="D104" s="741"/>
      <c r="E104" s="742"/>
    </row>
    <row r="105" spans="1:5" ht="27">
      <c r="A105" s="755"/>
      <c r="B105" s="695" t="s">
        <v>690</v>
      </c>
      <c r="C105" s="737" t="s">
        <v>645</v>
      </c>
      <c r="D105" s="738" t="s">
        <v>49</v>
      </c>
      <c r="E105" s="697"/>
    </row>
    <row r="106" spans="1:5" ht="27">
      <c r="A106" s="755"/>
      <c r="B106" s="695" t="s">
        <v>694</v>
      </c>
      <c r="C106" s="737" t="s">
        <v>645</v>
      </c>
      <c r="D106" s="738" t="s">
        <v>49</v>
      </c>
      <c r="E106" s="697"/>
    </row>
    <row r="107" spans="1:5" ht="27">
      <c r="A107" s="756"/>
      <c r="B107" s="744" t="s">
        <v>697</v>
      </c>
      <c r="C107" s="745" t="s">
        <v>645</v>
      </c>
      <c r="D107" s="746" t="s">
        <v>49</v>
      </c>
      <c r="E107" s="747"/>
    </row>
    <row r="108" spans="1:5" ht="29.25" customHeight="1">
      <c r="A108" s="628" t="s">
        <v>44</v>
      </c>
      <c r="B108" s="732" t="s">
        <v>17</v>
      </c>
      <c r="C108" s="733" t="s">
        <v>645</v>
      </c>
      <c r="D108" s="734" t="s">
        <v>49</v>
      </c>
      <c r="E108" s="739"/>
    </row>
    <row r="109" spans="1:5" ht="29.25" customHeight="1">
      <c r="A109" s="736"/>
      <c r="B109" s="695" t="s">
        <v>18</v>
      </c>
      <c r="C109" s="737" t="s">
        <v>645</v>
      </c>
      <c r="D109" s="738" t="s">
        <v>49</v>
      </c>
      <c r="E109" s="739"/>
    </row>
    <row r="110" spans="1:5" ht="29.25" customHeight="1">
      <c r="A110" s="736"/>
      <c r="B110" s="695" t="s">
        <v>19</v>
      </c>
      <c r="C110" s="737" t="s">
        <v>645</v>
      </c>
      <c r="D110" s="738" t="s">
        <v>49</v>
      </c>
      <c r="E110" s="697"/>
    </row>
    <row r="111" spans="1:5" ht="22.5" customHeight="1">
      <c r="A111" s="736"/>
      <c r="B111" s="695" t="s">
        <v>20</v>
      </c>
      <c r="C111" s="737" t="s">
        <v>645</v>
      </c>
      <c r="D111" s="738" t="s">
        <v>49</v>
      </c>
      <c r="E111" s="697"/>
    </row>
    <row r="112" spans="1:5" ht="22.5" customHeight="1">
      <c r="A112" s="736"/>
      <c r="B112" s="695" t="s">
        <v>687</v>
      </c>
      <c r="C112" s="737" t="s">
        <v>645</v>
      </c>
      <c r="D112" s="738" t="s">
        <v>688</v>
      </c>
      <c r="E112" s="697"/>
    </row>
    <row r="113" spans="1:5" ht="22.5" customHeight="1">
      <c r="A113" s="686"/>
      <c r="B113" s="744" t="s">
        <v>21</v>
      </c>
      <c r="C113" s="745" t="s">
        <v>645</v>
      </c>
      <c r="D113" s="746" t="s">
        <v>22</v>
      </c>
      <c r="E113" s="747"/>
    </row>
    <row r="114" spans="1:5" ht="28.5">
      <c r="A114" s="628" t="s">
        <v>50</v>
      </c>
      <c r="B114" s="732" t="s">
        <v>17</v>
      </c>
      <c r="C114" s="733" t="s">
        <v>645</v>
      </c>
      <c r="D114" s="734" t="s">
        <v>11</v>
      </c>
      <c r="E114" s="735"/>
    </row>
    <row r="115" spans="1:5" ht="22.5" customHeight="1">
      <c r="A115" s="736"/>
      <c r="B115" s="695" t="s">
        <v>18</v>
      </c>
      <c r="C115" s="737" t="s">
        <v>645</v>
      </c>
      <c r="D115" s="738" t="s">
        <v>11</v>
      </c>
      <c r="E115" s="739"/>
    </row>
    <row r="116" spans="1:5" ht="22.5" customHeight="1">
      <c r="A116" s="736"/>
      <c r="B116" s="695" t="s">
        <v>19</v>
      </c>
      <c r="C116" s="737" t="s">
        <v>645</v>
      </c>
      <c r="D116" s="738" t="s">
        <v>49</v>
      </c>
      <c r="E116" s="697"/>
    </row>
    <row r="117" spans="1:5" ht="30" customHeight="1">
      <c r="A117" s="736"/>
      <c r="B117" s="695" t="s">
        <v>20</v>
      </c>
      <c r="C117" s="737" t="s">
        <v>645</v>
      </c>
      <c r="D117" s="738" t="s">
        <v>49</v>
      </c>
      <c r="E117" s="697"/>
    </row>
    <row r="118" spans="1:5" ht="30" customHeight="1">
      <c r="A118" s="736"/>
      <c r="B118" s="695" t="s">
        <v>698</v>
      </c>
      <c r="C118" s="737" t="s">
        <v>645</v>
      </c>
      <c r="D118" s="738" t="s">
        <v>699</v>
      </c>
      <c r="E118" s="697"/>
    </row>
    <row r="119" spans="1:5" ht="22.5" customHeight="1">
      <c r="A119" s="736"/>
      <c r="B119" s="695" t="s">
        <v>700</v>
      </c>
      <c r="C119" s="737" t="s">
        <v>645</v>
      </c>
      <c r="D119" s="738" t="s">
        <v>699</v>
      </c>
      <c r="E119" s="697"/>
    </row>
    <row r="120" spans="1:5" ht="27">
      <c r="A120" s="736"/>
      <c r="B120" s="695" t="s">
        <v>52</v>
      </c>
      <c r="C120" s="737" t="s">
        <v>645</v>
      </c>
      <c r="D120" s="738" t="s">
        <v>49</v>
      </c>
      <c r="E120" s="697"/>
    </row>
    <row r="121" spans="1:5" ht="27">
      <c r="A121" s="736"/>
      <c r="B121" s="695" t="s">
        <v>53</v>
      </c>
      <c r="C121" s="737" t="s">
        <v>645</v>
      </c>
      <c r="D121" s="738" t="s">
        <v>49</v>
      </c>
      <c r="E121" s="743"/>
    </row>
    <row r="122" spans="1:5" ht="28.5">
      <c r="A122" s="628" t="s">
        <v>54</v>
      </c>
      <c r="B122" s="732" t="s">
        <v>17</v>
      </c>
      <c r="C122" s="733" t="s">
        <v>645</v>
      </c>
      <c r="D122" s="734" t="s">
        <v>11</v>
      </c>
      <c r="E122" s="735"/>
    </row>
    <row r="123" spans="1:5" ht="22.5" customHeight="1">
      <c r="A123" s="736"/>
      <c r="B123" s="695" t="s">
        <v>18</v>
      </c>
      <c r="C123" s="737" t="s">
        <v>645</v>
      </c>
      <c r="D123" s="738" t="s">
        <v>11</v>
      </c>
      <c r="E123" s="739"/>
    </row>
    <row r="124" spans="1:5" ht="22.5" customHeight="1">
      <c r="A124" s="736"/>
      <c r="B124" s="695" t="s">
        <v>19</v>
      </c>
      <c r="C124" s="737" t="s">
        <v>645</v>
      </c>
      <c r="D124" s="738" t="s">
        <v>49</v>
      </c>
      <c r="E124" s="697"/>
    </row>
    <row r="125" spans="1:5" ht="30" customHeight="1">
      <c r="A125" s="736"/>
      <c r="B125" s="695" t="s">
        <v>20</v>
      </c>
      <c r="C125" s="737" t="s">
        <v>645</v>
      </c>
      <c r="D125" s="738" t="s">
        <v>49</v>
      </c>
      <c r="E125" s="697"/>
    </row>
    <row r="126" spans="1:5" ht="30" customHeight="1">
      <c r="A126" s="736"/>
      <c r="B126" s="695" t="s">
        <v>701</v>
      </c>
      <c r="C126" s="737" t="s">
        <v>645</v>
      </c>
      <c r="D126" s="738" t="s">
        <v>699</v>
      </c>
      <c r="E126" s="697"/>
    </row>
    <row r="127" spans="1:5" ht="27">
      <c r="A127" s="736"/>
      <c r="B127" s="695" t="s">
        <v>56</v>
      </c>
      <c r="C127" s="737" t="s">
        <v>645</v>
      </c>
      <c r="D127" s="738" t="s">
        <v>49</v>
      </c>
      <c r="E127" s="697"/>
    </row>
    <row r="128" spans="1:5" ht="27">
      <c r="A128" s="686"/>
      <c r="B128" s="744" t="s">
        <v>57</v>
      </c>
      <c r="C128" s="745" t="s">
        <v>645</v>
      </c>
      <c r="D128" s="746" t="s">
        <v>49</v>
      </c>
      <c r="E128" s="747"/>
    </row>
    <row r="129" spans="1:5" ht="22.5" customHeight="1">
      <c r="A129" s="618"/>
      <c r="B129" s="17" t="s">
        <v>55</v>
      </c>
      <c r="C129" s="14" t="s">
        <v>58</v>
      </c>
      <c r="D129" s="18" t="s">
        <v>16</v>
      </c>
      <c r="E129" s="12"/>
    </row>
    <row r="130" spans="1:5" ht="22.5" customHeight="1">
      <c r="A130" s="618"/>
      <c r="B130" s="17" t="s">
        <v>56</v>
      </c>
      <c r="C130" s="14" t="s">
        <v>51</v>
      </c>
      <c r="D130" s="18" t="s">
        <v>59</v>
      </c>
      <c r="E130" s="12"/>
    </row>
    <row r="131" spans="1:5" ht="22.5" customHeight="1">
      <c r="A131" s="619"/>
      <c r="B131" s="19" t="s">
        <v>57</v>
      </c>
      <c r="C131" s="15" t="s">
        <v>58</v>
      </c>
      <c r="D131" s="20" t="s">
        <v>16</v>
      </c>
      <c r="E131" s="13"/>
    </row>
  </sheetData>
  <mergeCells count="1">
    <mergeCell ref="A1:E1"/>
  </mergeCells>
  <phoneticPr fontId="3"/>
  <printOptions horizontalCentered="1"/>
  <pageMargins left="0.59055118110236227" right="0.59055118110236227" top="0.59055118110236227" bottom="0.78740157480314965" header="0.39370078740157483" footer="0.59055118110236227"/>
  <pageSetup paperSize="9" scale="99" fitToHeight="5" orientation="landscape" horizontalDpi="300" verticalDpi="300" r:id="rId1"/>
  <headerFooter alignWithMargins="0">
    <oddFooter>&amp;L（自己点検シート）&amp;R&amp;10&amp;A（&amp;P/&amp;N）</oddFooter>
  </headerFooter>
  <rowBreaks count="6" manualBreakCount="6">
    <brk id="22" max="16383" man="1"/>
    <brk id="42" max="4" man="1"/>
    <brk id="54" max="16383" man="1"/>
    <brk id="75" max="16383" man="1"/>
    <brk id="90" max="16383" man="1"/>
    <brk id="1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6"/>
  <sheetViews>
    <sheetView topLeftCell="A31" zoomScaleNormal="100" workbookViewId="0">
      <selection activeCell="U42" sqref="U42"/>
    </sheetView>
  </sheetViews>
  <sheetFormatPr defaultRowHeight="13.5"/>
  <cols>
    <col min="1" max="1" width="3.75" style="222" customWidth="1"/>
    <col min="2" max="2" width="10" style="222" customWidth="1"/>
    <col min="3" max="3" width="6.875" style="222" customWidth="1"/>
    <col min="4" max="19" width="4.125" style="222" customWidth="1"/>
    <col min="20" max="20" width="3.75" style="222" customWidth="1"/>
    <col min="21" max="16384" width="9" style="222"/>
  </cols>
  <sheetData>
    <row r="1" spans="1:19" ht="22.5" customHeight="1">
      <c r="A1" s="941" t="s">
        <v>324</v>
      </c>
      <c r="B1" s="941"/>
      <c r="C1" s="941"/>
      <c r="D1" s="941"/>
      <c r="E1" s="941"/>
      <c r="F1" s="941"/>
      <c r="G1" s="941"/>
      <c r="H1" s="941"/>
      <c r="I1" s="941"/>
      <c r="J1" s="941"/>
      <c r="K1" s="941"/>
      <c r="L1" s="941"/>
      <c r="M1" s="941"/>
      <c r="N1" s="941"/>
      <c r="O1" s="941"/>
      <c r="P1" s="941"/>
      <c r="Q1" s="941"/>
      <c r="R1" s="941"/>
      <c r="S1" s="941"/>
    </row>
    <row r="2" spans="1:19" ht="22.5" customHeight="1">
      <c r="B2" s="939" t="s">
        <v>323</v>
      </c>
      <c r="C2" s="939"/>
      <c r="D2" s="235" t="s">
        <v>322</v>
      </c>
      <c r="E2" s="940"/>
      <c r="F2" s="940"/>
      <c r="G2" s="940"/>
      <c r="H2" s="940"/>
      <c r="I2" s="940"/>
      <c r="J2" s="940"/>
      <c r="K2" s="940"/>
      <c r="L2" s="940"/>
      <c r="M2" s="940"/>
      <c r="N2" s="236" t="s">
        <v>321</v>
      </c>
      <c r="O2" s="235"/>
      <c r="P2" s="235"/>
      <c r="Q2" s="235"/>
      <c r="R2" s="235"/>
      <c r="S2" s="235"/>
    </row>
    <row r="3" spans="1:19" ht="30" customHeight="1">
      <c r="A3" s="987"/>
      <c r="B3" s="987"/>
      <c r="C3" s="987"/>
      <c r="D3" s="987"/>
      <c r="E3" s="987"/>
      <c r="F3" s="987"/>
      <c r="G3" s="987"/>
      <c r="H3" s="987"/>
      <c r="I3" s="987"/>
      <c r="J3" s="987"/>
      <c r="L3" s="988"/>
      <c r="M3" s="988"/>
      <c r="N3" s="233"/>
      <c r="O3" s="232" t="s">
        <v>320</v>
      </c>
      <c r="P3" s="231"/>
      <c r="Q3" s="231" t="s">
        <v>319</v>
      </c>
      <c r="R3" s="231"/>
      <c r="S3" s="231" t="s">
        <v>318</v>
      </c>
    </row>
    <row r="4" spans="1:19">
      <c r="A4" s="248"/>
      <c r="B4"/>
      <c r="C4"/>
      <c r="D4"/>
      <c r="E4"/>
      <c r="F4"/>
      <c r="G4" s="234"/>
      <c r="H4" s="234"/>
      <c r="I4" s="234"/>
      <c r="J4" s="234"/>
      <c r="L4" s="231"/>
      <c r="M4" s="231"/>
      <c r="N4" s="233"/>
      <c r="O4" s="232"/>
      <c r="P4" s="231"/>
      <c r="Q4" s="231"/>
      <c r="R4" s="231"/>
      <c r="S4" s="231"/>
    </row>
    <row r="5" spans="1:19" ht="30" customHeight="1">
      <c r="A5" s="986" t="s">
        <v>338</v>
      </c>
      <c r="B5" s="986"/>
      <c r="C5" s="986"/>
      <c r="D5" s="986"/>
      <c r="E5" s="986"/>
      <c r="F5" s="986"/>
      <c r="G5" s="986"/>
      <c r="H5" s="986"/>
      <c r="I5" s="986"/>
      <c r="J5" s="986"/>
      <c r="K5" s="986"/>
      <c r="L5" s="986"/>
      <c r="M5" s="986"/>
      <c r="N5" s="986"/>
      <c r="O5" s="986"/>
      <c r="P5" s="986"/>
      <c r="Q5" s="986"/>
      <c r="R5" s="986"/>
      <c r="S5" s="986"/>
    </row>
    <row r="6" spans="1:19" ht="30" customHeight="1">
      <c r="A6" s="984" t="s">
        <v>339</v>
      </c>
      <c r="B6" s="984"/>
      <c r="C6" s="985" t="s">
        <v>340</v>
      </c>
      <c r="D6" s="985"/>
      <c r="E6" s="985"/>
      <c r="F6" s="984" t="s">
        <v>341</v>
      </c>
      <c r="G6" s="984"/>
      <c r="H6" s="984"/>
      <c r="I6" s="985" t="s">
        <v>340</v>
      </c>
      <c r="J6" s="985"/>
      <c r="K6" s="985"/>
      <c r="L6" s="985"/>
      <c r="M6" s="984" t="s">
        <v>342</v>
      </c>
      <c r="N6" s="984"/>
      <c r="O6" s="984"/>
      <c r="P6" s="985" t="s">
        <v>340</v>
      </c>
      <c r="Q6" s="985"/>
      <c r="R6" s="985"/>
      <c r="S6" s="985"/>
    </row>
    <row r="7" spans="1:19" ht="10.5" customHeight="1">
      <c r="A7" s="234"/>
      <c r="B7" s="234"/>
      <c r="C7" s="234"/>
      <c r="D7" s="234"/>
      <c r="E7" s="234"/>
      <c r="F7" s="234"/>
      <c r="G7" s="234"/>
      <c r="H7" s="234"/>
      <c r="I7" s="234"/>
      <c r="J7" s="234"/>
      <c r="L7" s="231"/>
      <c r="M7" s="231"/>
      <c r="N7" s="233"/>
      <c r="O7" s="232"/>
      <c r="P7" s="231"/>
      <c r="Q7" s="231"/>
      <c r="R7" s="231"/>
      <c r="S7" s="231"/>
    </row>
    <row r="8" spans="1:19" ht="16.5" customHeight="1">
      <c r="A8" s="994" t="s">
        <v>343</v>
      </c>
      <c r="B8" s="995"/>
      <c r="C8" s="995"/>
      <c r="D8" s="995"/>
      <c r="E8" s="995"/>
      <c r="F8" s="995"/>
      <c r="G8" s="995"/>
      <c r="H8" s="995"/>
      <c r="I8" s="995"/>
      <c r="J8" s="995"/>
      <c r="K8" s="995"/>
      <c r="L8" s="995"/>
      <c r="M8" s="995"/>
      <c r="N8" s="995"/>
    </row>
    <row r="9" spans="1:19" ht="9.75" customHeight="1"/>
    <row r="10" spans="1:19" ht="24" customHeight="1">
      <c r="A10" s="230"/>
      <c r="B10" s="990" t="s">
        <v>317</v>
      </c>
      <c r="C10" s="991"/>
      <c r="D10" s="991"/>
      <c r="E10" s="991"/>
      <c r="F10" s="991"/>
      <c r="G10" s="991"/>
      <c r="H10" s="991"/>
      <c r="I10" s="993"/>
      <c r="J10" s="991"/>
      <c r="K10" s="991"/>
      <c r="L10" s="991"/>
      <c r="M10" s="991"/>
      <c r="N10" s="991"/>
      <c r="O10" s="991"/>
      <c r="P10" s="991" t="s">
        <v>316</v>
      </c>
      <c r="Q10" s="991"/>
      <c r="R10" s="992"/>
    </row>
    <row r="11" spans="1:19">
      <c r="A11" s="230"/>
      <c r="B11" s="226"/>
      <c r="C11" s="226"/>
      <c r="D11" s="226"/>
      <c r="E11" s="226"/>
      <c r="F11" s="226"/>
      <c r="G11" s="226"/>
      <c r="H11" s="226"/>
      <c r="I11" s="226"/>
      <c r="J11" s="226"/>
      <c r="K11" s="226"/>
      <c r="L11" s="226"/>
      <c r="M11" s="226"/>
      <c r="N11" s="226"/>
      <c r="O11" s="226"/>
      <c r="P11" s="226"/>
      <c r="Q11" s="226"/>
      <c r="R11" s="226"/>
    </row>
    <row r="12" spans="1:19" ht="16.5" customHeight="1">
      <c r="A12" s="989" t="s">
        <v>315</v>
      </c>
      <c r="B12" s="989"/>
      <c r="C12" s="989"/>
      <c r="D12" s="989"/>
      <c r="E12" s="989"/>
      <c r="F12" s="989"/>
      <c r="G12" s="989"/>
      <c r="H12" s="989"/>
      <c r="I12" s="989"/>
      <c r="J12" s="989"/>
      <c r="K12" s="989"/>
      <c r="L12" s="989"/>
      <c r="M12" s="989"/>
      <c r="N12" s="989"/>
      <c r="O12" s="989"/>
      <c r="P12" s="989"/>
      <c r="Q12" s="989"/>
      <c r="R12" s="226"/>
    </row>
    <row r="13" spans="1:19" ht="16.5" customHeight="1">
      <c r="A13" s="942" t="s">
        <v>304</v>
      </c>
      <c r="B13" s="943"/>
      <c r="C13" s="943"/>
      <c r="D13" s="946" t="s">
        <v>314</v>
      </c>
      <c r="E13" s="946"/>
      <c r="F13" s="946"/>
      <c r="G13" s="946"/>
      <c r="H13" s="946"/>
      <c r="I13" s="946"/>
      <c r="J13" s="946"/>
      <c r="K13" s="946"/>
      <c r="L13" s="946"/>
      <c r="M13" s="946"/>
      <c r="N13" s="946"/>
      <c r="O13" s="946"/>
      <c r="P13" s="942" t="s">
        <v>313</v>
      </c>
      <c r="Q13" s="943"/>
      <c r="R13" s="943"/>
      <c r="S13" s="947"/>
    </row>
    <row r="14" spans="1:19" ht="16.5" customHeight="1">
      <c r="A14" s="944"/>
      <c r="B14" s="945"/>
      <c r="C14" s="945"/>
      <c r="D14" s="958" t="s">
        <v>312</v>
      </c>
      <c r="E14" s="958"/>
      <c r="F14" s="958"/>
      <c r="G14" s="958"/>
      <c r="H14" s="955" t="s">
        <v>311</v>
      </c>
      <c r="I14" s="956"/>
      <c r="J14" s="956"/>
      <c r="K14" s="957"/>
      <c r="L14" s="955" t="s">
        <v>310</v>
      </c>
      <c r="M14" s="956"/>
      <c r="N14" s="956"/>
      <c r="O14" s="957"/>
      <c r="P14" s="944"/>
      <c r="Q14" s="945"/>
      <c r="R14" s="945"/>
      <c r="S14" s="948"/>
    </row>
    <row r="15" spans="1:19" ht="18.75" customHeight="1">
      <c r="A15" s="229">
        <v>1</v>
      </c>
      <c r="B15" s="930"/>
      <c r="C15" s="931"/>
      <c r="D15" s="959"/>
      <c r="E15" s="959"/>
      <c r="F15" s="959"/>
      <c r="G15" s="959"/>
      <c r="H15" s="933"/>
      <c r="I15" s="934"/>
      <c r="J15" s="934"/>
      <c r="K15" s="935"/>
      <c r="L15" s="933"/>
      <c r="M15" s="934"/>
      <c r="N15" s="934"/>
      <c r="O15" s="935"/>
      <c r="P15" s="949"/>
      <c r="Q15" s="950"/>
      <c r="R15" s="950"/>
      <c r="S15" s="951"/>
    </row>
    <row r="16" spans="1:19" ht="18.75" customHeight="1">
      <c r="A16" s="228">
        <v>2</v>
      </c>
      <c r="B16" s="930"/>
      <c r="C16" s="931"/>
      <c r="D16" s="932"/>
      <c r="E16" s="932"/>
      <c r="F16" s="932"/>
      <c r="G16" s="932"/>
      <c r="H16" s="936"/>
      <c r="I16" s="937"/>
      <c r="J16" s="937"/>
      <c r="K16" s="938"/>
      <c r="L16" s="936"/>
      <c r="M16" s="937"/>
      <c r="N16" s="937"/>
      <c r="O16" s="938"/>
      <c r="P16" s="952"/>
      <c r="Q16" s="953"/>
      <c r="R16" s="953"/>
      <c r="S16" s="954"/>
    </row>
    <row r="17" spans="1:19" ht="18.75" customHeight="1">
      <c r="A17" s="228">
        <v>3</v>
      </c>
      <c r="B17" s="930"/>
      <c r="C17" s="931"/>
      <c r="D17" s="932"/>
      <c r="E17" s="932"/>
      <c r="F17" s="932"/>
      <c r="G17" s="932"/>
      <c r="H17" s="936"/>
      <c r="I17" s="937"/>
      <c r="J17" s="937"/>
      <c r="K17" s="938"/>
      <c r="L17" s="936"/>
      <c r="M17" s="937"/>
      <c r="N17" s="937"/>
      <c r="O17" s="938"/>
      <c r="P17" s="952"/>
      <c r="Q17" s="953"/>
      <c r="R17" s="953"/>
      <c r="S17" s="954"/>
    </row>
    <row r="18" spans="1:19" ht="18.75" customHeight="1">
      <c r="A18" s="228">
        <v>4</v>
      </c>
      <c r="B18" s="930"/>
      <c r="C18" s="931"/>
      <c r="D18" s="932"/>
      <c r="E18" s="932"/>
      <c r="F18" s="932"/>
      <c r="G18" s="932"/>
      <c r="H18" s="936"/>
      <c r="I18" s="937"/>
      <c r="J18" s="937"/>
      <c r="K18" s="938"/>
      <c r="L18" s="936"/>
      <c r="M18" s="937"/>
      <c r="N18" s="937"/>
      <c r="O18" s="938"/>
      <c r="P18" s="952"/>
      <c r="Q18" s="953"/>
      <c r="R18" s="953"/>
      <c r="S18" s="954"/>
    </row>
    <row r="19" spans="1:19" ht="18.75" customHeight="1">
      <c r="A19" s="228">
        <v>5</v>
      </c>
      <c r="B19" s="930"/>
      <c r="C19" s="931"/>
      <c r="D19" s="932"/>
      <c r="E19" s="932"/>
      <c r="F19" s="932"/>
      <c r="G19" s="932"/>
      <c r="H19" s="936"/>
      <c r="I19" s="937"/>
      <c r="J19" s="937"/>
      <c r="K19" s="938"/>
      <c r="L19" s="936"/>
      <c r="M19" s="937"/>
      <c r="N19" s="937"/>
      <c r="O19" s="938"/>
      <c r="P19" s="952"/>
      <c r="Q19" s="953"/>
      <c r="R19" s="953"/>
      <c r="S19" s="954"/>
    </row>
    <row r="20" spans="1:19" ht="18.75" customHeight="1">
      <c r="A20" s="228">
        <v>6</v>
      </c>
      <c r="B20" s="930"/>
      <c r="C20" s="931"/>
      <c r="D20" s="932"/>
      <c r="E20" s="932"/>
      <c r="F20" s="932"/>
      <c r="G20" s="932"/>
      <c r="H20" s="936"/>
      <c r="I20" s="937"/>
      <c r="J20" s="937"/>
      <c r="K20" s="938"/>
      <c r="L20" s="936"/>
      <c r="M20" s="937"/>
      <c r="N20" s="937"/>
      <c r="O20" s="938"/>
      <c r="P20" s="952"/>
      <c r="Q20" s="953"/>
      <c r="R20" s="953"/>
      <c r="S20" s="954"/>
    </row>
    <row r="21" spans="1:19" ht="18.75" customHeight="1">
      <c r="A21" s="228">
        <v>7</v>
      </c>
      <c r="B21" s="930"/>
      <c r="C21" s="931"/>
      <c r="D21" s="932"/>
      <c r="E21" s="932"/>
      <c r="F21" s="932"/>
      <c r="G21" s="932"/>
      <c r="H21" s="936"/>
      <c r="I21" s="937"/>
      <c r="J21" s="937"/>
      <c r="K21" s="938"/>
      <c r="L21" s="936"/>
      <c r="M21" s="937"/>
      <c r="N21" s="937"/>
      <c r="O21" s="938"/>
      <c r="P21" s="952"/>
      <c r="Q21" s="953"/>
      <c r="R21" s="953"/>
      <c r="S21" s="954"/>
    </row>
    <row r="22" spans="1:19" ht="18.75" customHeight="1">
      <c r="A22" s="228">
        <v>8</v>
      </c>
      <c r="B22" s="930"/>
      <c r="C22" s="931"/>
      <c r="D22" s="932"/>
      <c r="E22" s="932"/>
      <c r="F22" s="932"/>
      <c r="G22" s="932"/>
      <c r="H22" s="936"/>
      <c r="I22" s="937"/>
      <c r="J22" s="937"/>
      <c r="K22" s="938"/>
      <c r="L22" s="936"/>
      <c r="M22" s="937"/>
      <c r="N22" s="937"/>
      <c r="O22" s="938"/>
      <c r="P22" s="952"/>
      <c r="Q22" s="953"/>
      <c r="R22" s="953"/>
      <c r="S22" s="954"/>
    </row>
    <row r="23" spans="1:19" ht="18.75" customHeight="1">
      <c r="A23" s="228">
        <v>9</v>
      </c>
      <c r="B23" s="930"/>
      <c r="C23" s="931"/>
      <c r="D23" s="932"/>
      <c r="E23" s="932"/>
      <c r="F23" s="932"/>
      <c r="G23" s="932"/>
      <c r="H23" s="936"/>
      <c r="I23" s="937"/>
      <c r="J23" s="937"/>
      <c r="K23" s="938"/>
      <c r="L23" s="936"/>
      <c r="M23" s="937"/>
      <c r="N23" s="937"/>
      <c r="O23" s="938"/>
      <c r="P23" s="952"/>
      <c r="Q23" s="953"/>
      <c r="R23" s="953"/>
      <c r="S23" s="954"/>
    </row>
    <row r="24" spans="1:19" ht="18.75" customHeight="1">
      <c r="A24" s="228">
        <v>10</v>
      </c>
      <c r="B24" s="930"/>
      <c r="C24" s="931"/>
      <c r="D24" s="932"/>
      <c r="E24" s="932"/>
      <c r="F24" s="932"/>
      <c r="G24" s="932"/>
      <c r="H24" s="936"/>
      <c r="I24" s="937"/>
      <c r="J24" s="937"/>
      <c r="K24" s="938"/>
      <c r="L24" s="936"/>
      <c r="M24" s="937"/>
      <c r="N24" s="937"/>
      <c r="O24" s="938"/>
      <c r="P24" s="952"/>
      <c r="Q24" s="953"/>
      <c r="R24" s="953"/>
      <c r="S24" s="954"/>
    </row>
    <row r="25" spans="1:19" ht="18.75" customHeight="1">
      <c r="A25" s="228">
        <v>11</v>
      </c>
      <c r="B25" s="930"/>
      <c r="C25" s="931"/>
      <c r="D25" s="932"/>
      <c r="E25" s="932"/>
      <c r="F25" s="932"/>
      <c r="G25" s="932"/>
      <c r="H25" s="936"/>
      <c r="I25" s="937"/>
      <c r="J25" s="937"/>
      <c r="K25" s="938"/>
      <c r="L25" s="936"/>
      <c r="M25" s="937"/>
      <c r="N25" s="937"/>
      <c r="O25" s="938"/>
      <c r="P25" s="952"/>
      <c r="Q25" s="953"/>
      <c r="R25" s="953"/>
      <c r="S25" s="954"/>
    </row>
    <row r="26" spans="1:19" ht="18.75" customHeight="1">
      <c r="A26" s="228">
        <v>12</v>
      </c>
      <c r="B26" s="930"/>
      <c r="C26" s="931"/>
      <c r="D26" s="932"/>
      <c r="E26" s="932"/>
      <c r="F26" s="932"/>
      <c r="G26" s="932"/>
      <c r="H26" s="936"/>
      <c r="I26" s="937"/>
      <c r="J26" s="937"/>
      <c r="K26" s="938"/>
      <c r="L26" s="936"/>
      <c r="M26" s="937"/>
      <c r="N26" s="937"/>
      <c r="O26" s="938"/>
      <c r="P26" s="952"/>
      <c r="Q26" s="953"/>
      <c r="R26" s="953"/>
      <c r="S26" s="954"/>
    </row>
    <row r="27" spans="1:19" ht="18.75" customHeight="1">
      <c r="A27" s="228">
        <v>13</v>
      </c>
      <c r="B27" s="930"/>
      <c r="C27" s="931"/>
      <c r="D27" s="932"/>
      <c r="E27" s="932"/>
      <c r="F27" s="932"/>
      <c r="G27" s="932"/>
      <c r="H27" s="936"/>
      <c r="I27" s="937"/>
      <c r="J27" s="937"/>
      <c r="K27" s="938"/>
      <c r="L27" s="936"/>
      <c r="M27" s="937"/>
      <c r="N27" s="937"/>
      <c r="O27" s="938"/>
      <c r="P27" s="952"/>
      <c r="Q27" s="953"/>
      <c r="R27" s="953"/>
      <c r="S27" s="954"/>
    </row>
    <row r="28" spans="1:19" ht="18.75" customHeight="1">
      <c r="A28" s="228">
        <v>14</v>
      </c>
      <c r="B28" s="930"/>
      <c r="C28" s="931"/>
      <c r="D28" s="932"/>
      <c r="E28" s="932"/>
      <c r="F28" s="932"/>
      <c r="G28" s="932"/>
      <c r="H28" s="936"/>
      <c r="I28" s="937"/>
      <c r="J28" s="937"/>
      <c r="K28" s="938"/>
      <c r="L28" s="936"/>
      <c r="M28" s="937"/>
      <c r="N28" s="937"/>
      <c r="O28" s="938"/>
      <c r="P28" s="952"/>
      <c r="Q28" s="953"/>
      <c r="R28" s="953"/>
      <c r="S28" s="954"/>
    </row>
    <row r="29" spans="1:19" ht="18.75" customHeight="1">
      <c r="A29" s="228">
        <v>15</v>
      </c>
      <c r="B29" s="930"/>
      <c r="C29" s="931"/>
      <c r="D29" s="932"/>
      <c r="E29" s="932"/>
      <c r="F29" s="932"/>
      <c r="G29" s="932"/>
      <c r="H29" s="936"/>
      <c r="I29" s="937"/>
      <c r="J29" s="937"/>
      <c r="K29" s="938"/>
      <c r="L29" s="936"/>
      <c r="M29" s="937"/>
      <c r="N29" s="937"/>
      <c r="O29" s="938"/>
      <c r="P29" s="952"/>
      <c r="Q29" s="953"/>
      <c r="R29" s="953"/>
      <c r="S29" s="954"/>
    </row>
    <row r="30" spans="1:19" ht="18.75" customHeight="1">
      <c r="A30" s="228">
        <v>16</v>
      </c>
      <c r="B30" s="930"/>
      <c r="C30" s="931"/>
      <c r="D30" s="932"/>
      <c r="E30" s="932"/>
      <c r="F30" s="932"/>
      <c r="G30" s="932"/>
      <c r="H30" s="936"/>
      <c r="I30" s="937"/>
      <c r="J30" s="937"/>
      <c r="K30" s="938"/>
      <c r="L30" s="936"/>
      <c r="M30" s="937"/>
      <c r="N30" s="937"/>
      <c r="O30" s="938"/>
      <c r="P30" s="952"/>
      <c r="Q30" s="953"/>
      <c r="R30" s="953"/>
      <c r="S30" s="954"/>
    </row>
    <row r="31" spans="1:19" ht="18.75" customHeight="1">
      <c r="A31" s="228">
        <v>17</v>
      </c>
      <c r="B31" s="930"/>
      <c r="C31" s="931"/>
      <c r="D31" s="932"/>
      <c r="E31" s="932"/>
      <c r="F31" s="932"/>
      <c r="G31" s="932"/>
      <c r="H31" s="936"/>
      <c r="I31" s="937"/>
      <c r="J31" s="937"/>
      <c r="K31" s="938"/>
      <c r="L31" s="936"/>
      <c r="M31" s="937"/>
      <c r="N31" s="937"/>
      <c r="O31" s="938"/>
      <c r="P31" s="952"/>
      <c r="Q31" s="953"/>
      <c r="R31" s="953"/>
      <c r="S31" s="954"/>
    </row>
    <row r="32" spans="1:19" ht="18.75" customHeight="1">
      <c r="A32" s="228">
        <v>18</v>
      </c>
      <c r="B32" s="930"/>
      <c r="C32" s="931"/>
      <c r="D32" s="932"/>
      <c r="E32" s="932"/>
      <c r="F32" s="932"/>
      <c r="G32" s="932"/>
      <c r="H32" s="936"/>
      <c r="I32" s="937"/>
      <c r="J32" s="937"/>
      <c r="K32" s="938"/>
      <c r="L32" s="936"/>
      <c r="M32" s="937"/>
      <c r="N32" s="937"/>
      <c r="O32" s="938"/>
      <c r="P32" s="952"/>
      <c r="Q32" s="953"/>
      <c r="R32" s="953"/>
      <c r="S32" s="954"/>
    </row>
    <row r="33" spans="1:19" ht="18.75" customHeight="1">
      <c r="A33" s="228">
        <v>19</v>
      </c>
      <c r="B33" s="930"/>
      <c r="C33" s="931"/>
      <c r="D33" s="932"/>
      <c r="E33" s="932"/>
      <c r="F33" s="932"/>
      <c r="G33" s="932"/>
      <c r="H33" s="936"/>
      <c r="I33" s="937"/>
      <c r="J33" s="937"/>
      <c r="K33" s="938"/>
      <c r="L33" s="936"/>
      <c r="M33" s="937"/>
      <c r="N33" s="937"/>
      <c r="O33" s="938"/>
      <c r="P33" s="952"/>
      <c r="Q33" s="953"/>
      <c r="R33" s="953"/>
      <c r="S33" s="954"/>
    </row>
    <row r="34" spans="1:19" ht="18.75" customHeight="1">
      <c r="A34" s="228">
        <v>20</v>
      </c>
      <c r="B34" s="930"/>
      <c r="C34" s="931"/>
      <c r="D34" s="932"/>
      <c r="E34" s="932"/>
      <c r="F34" s="932"/>
      <c r="G34" s="932"/>
      <c r="H34" s="936"/>
      <c r="I34" s="937"/>
      <c r="J34" s="937"/>
      <c r="K34" s="938"/>
      <c r="L34" s="936"/>
      <c r="M34" s="937"/>
      <c r="N34" s="937"/>
      <c r="O34" s="938"/>
      <c r="P34" s="952"/>
      <c r="Q34" s="953"/>
      <c r="R34" s="953"/>
      <c r="S34" s="954"/>
    </row>
    <row r="35" spans="1:19" ht="18.75" customHeight="1">
      <c r="A35" s="228">
        <v>21</v>
      </c>
      <c r="B35" s="930"/>
      <c r="C35" s="931"/>
      <c r="D35" s="932"/>
      <c r="E35" s="932"/>
      <c r="F35" s="932"/>
      <c r="G35" s="932"/>
      <c r="H35" s="936"/>
      <c r="I35" s="937"/>
      <c r="J35" s="937"/>
      <c r="K35" s="938"/>
      <c r="L35" s="936"/>
      <c r="M35" s="937"/>
      <c r="N35" s="937"/>
      <c r="O35" s="938"/>
      <c r="P35" s="952"/>
      <c r="Q35" s="953"/>
      <c r="R35" s="953"/>
      <c r="S35" s="954"/>
    </row>
    <row r="36" spans="1:19" ht="18.75" customHeight="1">
      <c r="A36" s="228">
        <v>22</v>
      </c>
      <c r="B36" s="930"/>
      <c r="C36" s="931"/>
      <c r="D36" s="932"/>
      <c r="E36" s="932"/>
      <c r="F36" s="932"/>
      <c r="G36" s="932"/>
      <c r="H36" s="936"/>
      <c r="I36" s="937"/>
      <c r="J36" s="937"/>
      <c r="K36" s="938"/>
      <c r="L36" s="936"/>
      <c r="M36" s="937"/>
      <c r="N36" s="937"/>
      <c r="O36" s="938"/>
      <c r="P36" s="952"/>
      <c r="Q36" s="953"/>
      <c r="R36" s="953"/>
      <c r="S36" s="954"/>
    </row>
    <row r="37" spans="1:19" ht="18.75" customHeight="1">
      <c r="A37" s="228">
        <v>23</v>
      </c>
      <c r="B37" s="930"/>
      <c r="C37" s="931"/>
      <c r="D37" s="932"/>
      <c r="E37" s="932"/>
      <c r="F37" s="932"/>
      <c r="G37" s="932"/>
      <c r="H37" s="936"/>
      <c r="I37" s="937"/>
      <c r="J37" s="937"/>
      <c r="K37" s="938"/>
      <c r="L37" s="936"/>
      <c r="M37" s="937"/>
      <c r="N37" s="937"/>
      <c r="O37" s="938"/>
      <c r="P37" s="952"/>
      <c r="Q37" s="953"/>
      <c r="R37" s="953"/>
      <c r="S37" s="954"/>
    </row>
    <row r="38" spans="1:19" ht="18.75" customHeight="1">
      <c r="A38" s="228">
        <v>24</v>
      </c>
      <c r="B38" s="930"/>
      <c r="C38" s="931"/>
      <c r="D38" s="932"/>
      <c r="E38" s="932"/>
      <c r="F38" s="932"/>
      <c r="G38" s="932"/>
      <c r="H38" s="936"/>
      <c r="I38" s="937"/>
      <c r="J38" s="937"/>
      <c r="K38" s="938"/>
      <c r="L38" s="936"/>
      <c r="M38" s="937"/>
      <c r="N38" s="937"/>
      <c r="O38" s="938"/>
      <c r="P38" s="952"/>
      <c r="Q38" s="953"/>
      <c r="R38" s="953"/>
      <c r="S38" s="954"/>
    </row>
    <row r="39" spans="1:19" ht="18.75" customHeight="1">
      <c r="A39" s="228">
        <v>25</v>
      </c>
      <c r="B39" s="930"/>
      <c r="C39" s="931"/>
      <c r="D39" s="932"/>
      <c r="E39" s="932"/>
      <c r="F39" s="932"/>
      <c r="G39" s="932"/>
      <c r="H39" s="936"/>
      <c r="I39" s="937"/>
      <c r="J39" s="937"/>
      <c r="K39" s="938"/>
      <c r="L39" s="936"/>
      <c r="M39" s="937"/>
      <c r="N39" s="937"/>
      <c r="O39" s="938"/>
      <c r="P39" s="952"/>
      <c r="Q39" s="953"/>
      <c r="R39" s="953"/>
      <c r="S39" s="954"/>
    </row>
    <row r="40" spans="1:19" ht="18.75" customHeight="1">
      <c r="A40" s="228">
        <v>26</v>
      </c>
      <c r="B40" s="930"/>
      <c r="C40" s="931"/>
      <c r="D40" s="932"/>
      <c r="E40" s="932"/>
      <c r="F40" s="932"/>
      <c r="G40" s="932"/>
      <c r="H40" s="936"/>
      <c r="I40" s="937"/>
      <c r="J40" s="937"/>
      <c r="K40" s="938"/>
      <c r="L40" s="936"/>
      <c r="M40" s="937"/>
      <c r="N40" s="937"/>
      <c r="O40" s="938"/>
      <c r="P40" s="952"/>
      <c r="Q40" s="953"/>
      <c r="R40" s="953"/>
      <c r="S40" s="954"/>
    </row>
    <row r="41" spans="1:19" ht="18.75" customHeight="1">
      <c r="A41" s="228">
        <v>27</v>
      </c>
      <c r="B41" s="930"/>
      <c r="C41" s="931"/>
      <c r="D41" s="932"/>
      <c r="E41" s="932"/>
      <c r="F41" s="932"/>
      <c r="G41" s="932"/>
      <c r="H41" s="936"/>
      <c r="I41" s="937"/>
      <c r="J41" s="937"/>
      <c r="K41" s="938"/>
      <c r="L41" s="936"/>
      <c r="M41" s="937"/>
      <c r="N41" s="937"/>
      <c r="O41" s="938"/>
      <c r="P41" s="952"/>
      <c r="Q41" s="953"/>
      <c r="R41" s="953"/>
      <c r="S41" s="954"/>
    </row>
    <row r="42" spans="1:19" ht="18.75" customHeight="1" thickBot="1">
      <c r="A42" s="227">
        <v>28</v>
      </c>
      <c r="B42" s="978"/>
      <c r="C42" s="979"/>
      <c r="D42" s="980"/>
      <c r="E42" s="980"/>
      <c r="F42" s="980"/>
      <c r="G42" s="980"/>
      <c r="H42" s="936"/>
      <c r="I42" s="937"/>
      <c r="J42" s="937"/>
      <c r="K42" s="938"/>
      <c r="L42" s="936"/>
      <c r="M42" s="937"/>
      <c r="N42" s="937"/>
      <c r="O42" s="938"/>
      <c r="P42" s="952"/>
      <c r="Q42" s="953"/>
      <c r="R42" s="953"/>
      <c r="S42" s="954"/>
    </row>
    <row r="43" spans="1:19">
      <c r="A43" s="974" t="s">
        <v>309</v>
      </c>
      <c r="B43" s="975"/>
      <c r="C43" s="976"/>
      <c r="D43" s="977">
        <f>SUM(D15:G42)</f>
        <v>0</v>
      </c>
      <c r="E43" s="977"/>
      <c r="F43" s="977"/>
      <c r="G43" s="977"/>
      <c r="H43" s="977">
        <f>SUM(H15:K42)</f>
        <v>0</v>
      </c>
      <c r="I43" s="977"/>
      <c r="J43" s="977"/>
      <c r="K43" s="977"/>
      <c r="L43" s="977">
        <f>SUM(L15:O42)</f>
        <v>0</v>
      </c>
      <c r="M43" s="977"/>
      <c r="N43" s="977"/>
      <c r="O43" s="977"/>
      <c r="P43" s="966">
        <f>SUM(P15:S42)</f>
        <v>0</v>
      </c>
      <c r="Q43" s="967"/>
      <c r="R43" s="967"/>
      <c r="S43" s="968"/>
    </row>
    <row r="44" spans="1:19" ht="14.25" thickBot="1">
      <c r="A44" s="972" t="s">
        <v>308</v>
      </c>
      <c r="B44" s="973"/>
      <c r="C44" s="973"/>
      <c r="D44" s="960">
        <f>SUM(D43:N43)</f>
        <v>0</v>
      </c>
      <c r="E44" s="961"/>
      <c r="F44" s="961"/>
      <c r="G44" s="961"/>
      <c r="H44" s="961"/>
      <c r="I44" s="961"/>
      <c r="J44" s="961"/>
      <c r="K44" s="961"/>
      <c r="L44" s="961"/>
      <c r="M44" s="961"/>
      <c r="N44" s="961"/>
      <c r="O44" s="962"/>
      <c r="P44" s="969"/>
      <c r="Q44" s="970"/>
      <c r="R44" s="970"/>
      <c r="S44" s="971"/>
    </row>
    <row r="45" spans="1:19" ht="19.5" customHeight="1" thickBot="1">
      <c r="A45" s="981" t="s">
        <v>307</v>
      </c>
      <c r="B45" s="982"/>
      <c r="C45" s="982"/>
      <c r="D45" s="982"/>
      <c r="E45" s="982"/>
      <c r="F45" s="982"/>
      <c r="G45" s="982"/>
      <c r="H45" s="982"/>
      <c r="I45" s="982"/>
      <c r="J45" s="982"/>
      <c r="K45" s="982"/>
      <c r="L45" s="982"/>
      <c r="M45" s="982"/>
      <c r="N45" s="982"/>
      <c r="O45" s="983"/>
      <c r="P45" s="963"/>
      <c r="Q45" s="964"/>
      <c r="R45" s="964"/>
      <c r="S45" s="965"/>
    </row>
    <row r="46" spans="1:19">
      <c r="A46" s="226"/>
      <c r="B46" s="226"/>
      <c r="C46" s="226"/>
      <c r="D46" s="225"/>
      <c r="E46" s="225"/>
      <c r="F46" s="225"/>
      <c r="G46" s="224"/>
      <c r="H46" s="224"/>
      <c r="I46" s="224"/>
      <c r="J46" s="224"/>
      <c r="K46" s="223"/>
      <c r="L46" s="223"/>
      <c r="M46" s="223"/>
      <c r="N46" s="223"/>
      <c r="O46" s="223"/>
    </row>
  </sheetData>
  <mergeCells count="172">
    <mergeCell ref="F6:H6"/>
    <mergeCell ref="C6:E6"/>
    <mergeCell ref="A6:B6"/>
    <mergeCell ref="A5:S5"/>
    <mergeCell ref="A3:J3"/>
    <mergeCell ref="L3:M3"/>
    <mergeCell ref="A12:Q12"/>
    <mergeCell ref="B10:H10"/>
    <mergeCell ref="P10:R10"/>
    <mergeCell ref="I10:O10"/>
    <mergeCell ref="A8:N8"/>
    <mergeCell ref="P6:S6"/>
    <mergeCell ref="M6:O6"/>
    <mergeCell ref="I6:L6"/>
    <mergeCell ref="H30:K30"/>
    <mergeCell ref="A45:O45"/>
    <mergeCell ref="H40:K40"/>
    <mergeCell ref="H41:K41"/>
    <mergeCell ref="H42:K42"/>
    <mergeCell ref="H43:K43"/>
    <mergeCell ref="L43:O43"/>
    <mergeCell ref="D40:G40"/>
    <mergeCell ref="B41:C41"/>
    <mergeCell ref="B40:C40"/>
    <mergeCell ref="D41:G41"/>
    <mergeCell ref="H31:K31"/>
    <mergeCell ref="H32:K32"/>
    <mergeCell ref="H33:K33"/>
    <mergeCell ref="H39:K39"/>
    <mergeCell ref="H38:K38"/>
    <mergeCell ref="H34:K34"/>
    <mergeCell ref="H35:K35"/>
    <mergeCell ref="H36:K36"/>
    <mergeCell ref="H37:K37"/>
    <mergeCell ref="L40:O40"/>
    <mergeCell ref="L41:O41"/>
    <mergeCell ref="L42:O42"/>
    <mergeCell ref="B31:C31"/>
    <mergeCell ref="H26:K26"/>
    <mergeCell ref="H27:K27"/>
    <mergeCell ref="H28:K28"/>
    <mergeCell ref="H29:K29"/>
    <mergeCell ref="H22:K22"/>
    <mergeCell ref="H23:K23"/>
    <mergeCell ref="H24:K24"/>
    <mergeCell ref="H25:K25"/>
    <mergeCell ref="L39:O39"/>
    <mergeCell ref="L34:O34"/>
    <mergeCell ref="L35:O35"/>
    <mergeCell ref="L36:O36"/>
    <mergeCell ref="L37:O37"/>
    <mergeCell ref="L38:O38"/>
    <mergeCell ref="L30:O30"/>
    <mergeCell ref="L31:O31"/>
    <mergeCell ref="L32:O32"/>
    <mergeCell ref="L33:O33"/>
    <mergeCell ref="L26:O26"/>
    <mergeCell ref="L27:O27"/>
    <mergeCell ref="L28:O28"/>
    <mergeCell ref="L29:O29"/>
    <mergeCell ref="L22:O22"/>
    <mergeCell ref="L23:O23"/>
    <mergeCell ref="P35:S35"/>
    <mergeCell ref="P36:S36"/>
    <mergeCell ref="P33:S33"/>
    <mergeCell ref="P34:S34"/>
    <mergeCell ref="P31:S31"/>
    <mergeCell ref="P32:S32"/>
    <mergeCell ref="P29:S29"/>
    <mergeCell ref="P30:S30"/>
    <mergeCell ref="P27:S27"/>
    <mergeCell ref="P28:S28"/>
    <mergeCell ref="D44:O44"/>
    <mergeCell ref="P45:S45"/>
    <mergeCell ref="P43:S44"/>
    <mergeCell ref="A44:C44"/>
    <mergeCell ref="P39:S39"/>
    <mergeCell ref="P40:S40"/>
    <mergeCell ref="P37:S37"/>
    <mergeCell ref="P38:S38"/>
    <mergeCell ref="P41:S41"/>
    <mergeCell ref="P42:S42"/>
    <mergeCell ref="A43:C43"/>
    <mergeCell ref="D43:G43"/>
    <mergeCell ref="B42:C42"/>
    <mergeCell ref="D42:G42"/>
    <mergeCell ref="B38:C38"/>
    <mergeCell ref="D38:G38"/>
    <mergeCell ref="B39:C39"/>
    <mergeCell ref="D39:G39"/>
    <mergeCell ref="P25:S25"/>
    <mergeCell ref="P26:S26"/>
    <mergeCell ref="P23:S23"/>
    <mergeCell ref="P24:S24"/>
    <mergeCell ref="P21:S21"/>
    <mergeCell ref="P22:S22"/>
    <mergeCell ref="P19:S19"/>
    <mergeCell ref="P20:S20"/>
    <mergeCell ref="P17:S17"/>
    <mergeCell ref="P18:S18"/>
    <mergeCell ref="B2:C2"/>
    <mergeCell ref="E2:M2"/>
    <mergeCell ref="A1:S1"/>
    <mergeCell ref="D31:G31"/>
    <mergeCell ref="B32:C32"/>
    <mergeCell ref="D32:G32"/>
    <mergeCell ref="A13:C14"/>
    <mergeCell ref="B19:C19"/>
    <mergeCell ref="D13:O13"/>
    <mergeCell ref="P13:S14"/>
    <mergeCell ref="P15:S15"/>
    <mergeCell ref="P16:S16"/>
    <mergeCell ref="B15:C15"/>
    <mergeCell ref="B16:C16"/>
    <mergeCell ref="B17:C17"/>
    <mergeCell ref="B18:C18"/>
    <mergeCell ref="L16:O16"/>
    <mergeCell ref="H14:K14"/>
    <mergeCell ref="H15:K15"/>
    <mergeCell ref="H16:K16"/>
    <mergeCell ref="L14:O14"/>
    <mergeCell ref="D14:G14"/>
    <mergeCell ref="D15:G15"/>
    <mergeCell ref="D16:G16"/>
    <mergeCell ref="B30:C30"/>
    <mergeCell ref="D30:G30"/>
    <mergeCell ref="B25:C25"/>
    <mergeCell ref="D25:G25"/>
    <mergeCell ref="D22:G22"/>
    <mergeCell ref="D23:G23"/>
    <mergeCell ref="D24:G24"/>
    <mergeCell ref="D19:G19"/>
    <mergeCell ref="L15:O15"/>
    <mergeCell ref="D20:G20"/>
    <mergeCell ref="D17:G17"/>
    <mergeCell ref="D18:G18"/>
    <mergeCell ref="H17:K17"/>
    <mergeCell ref="L24:O24"/>
    <mergeCell ref="L25:O25"/>
    <mergeCell ref="H21:K21"/>
    <mergeCell ref="L17:O17"/>
    <mergeCell ref="L18:O18"/>
    <mergeCell ref="L19:O19"/>
    <mergeCell ref="L20:O20"/>
    <mergeCell ref="L21:O21"/>
    <mergeCell ref="H18:K18"/>
    <mergeCell ref="H19:K19"/>
    <mergeCell ref="H20:K20"/>
    <mergeCell ref="B36:C36"/>
    <mergeCell ref="D36:G36"/>
    <mergeCell ref="B37:C37"/>
    <mergeCell ref="D37:G37"/>
    <mergeCell ref="B35:C35"/>
    <mergeCell ref="D35:G35"/>
    <mergeCell ref="B22:C22"/>
    <mergeCell ref="B21:C21"/>
    <mergeCell ref="B20:C20"/>
    <mergeCell ref="B26:C26"/>
    <mergeCell ref="D26:G26"/>
    <mergeCell ref="B23:C23"/>
    <mergeCell ref="B24:C24"/>
    <mergeCell ref="B33:C33"/>
    <mergeCell ref="D33:G33"/>
    <mergeCell ref="B34:C34"/>
    <mergeCell ref="D34:G34"/>
    <mergeCell ref="B27:C27"/>
    <mergeCell ref="D27:G27"/>
    <mergeCell ref="B28:C28"/>
    <mergeCell ref="D28:G28"/>
    <mergeCell ref="D21:G21"/>
    <mergeCell ref="B29:C29"/>
    <mergeCell ref="D29:G29"/>
  </mergeCells>
  <phoneticPr fontId="3"/>
  <pageMargins left="0.78740157480314965" right="0.78740157480314965" top="0.39370078740157483" bottom="0.39370078740157483" header="0.35433070866141736"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9"/>
  <sheetViews>
    <sheetView topLeftCell="A10" zoomScale="75" zoomScaleNormal="75" workbookViewId="0">
      <selection activeCell="R9" sqref="R9"/>
    </sheetView>
  </sheetViews>
  <sheetFormatPr defaultRowHeight="13.5"/>
  <cols>
    <col min="1" max="37" width="5" style="237" customWidth="1"/>
    <col min="38" max="16384" width="9" style="237"/>
  </cols>
  <sheetData>
    <row r="1" spans="1:30" ht="27" customHeight="1">
      <c r="A1" s="247"/>
      <c r="B1" s="247"/>
      <c r="C1" s="247"/>
      <c r="D1" s="247"/>
      <c r="P1" s="1018"/>
      <c r="Q1" s="1019"/>
      <c r="R1" s="1019"/>
      <c r="S1" s="1019"/>
      <c r="T1" s="1019"/>
      <c r="U1" s="1019"/>
      <c r="V1" s="1019"/>
      <c r="W1" s="1019"/>
      <c r="X1" s="1019"/>
      <c r="Y1" s="1019"/>
      <c r="AA1" s="246"/>
      <c r="AB1" s="246"/>
      <c r="AC1" s="246"/>
      <c r="AD1" s="246"/>
    </row>
    <row r="2" spans="1:30" ht="27" customHeight="1">
      <c r="A2" s="1020" t="s">
        <v>337</v>
      </c>
      <c r="B2" s="1020"/>
      <c r="C2" s="1020"/>
      <c r="D2" s="1020"/>
      <c r="E2" s="1020"/>
      <c r="F2" s="1020"/>
      <c r="G2" s="1020"/>
      <c r="H2" s="1020"/>
      <c r="I2" s="1021"/>
      <c r="J2" s="1022"/>
      <c r="K2" s="1022"/>
      <c r="L2" s="1022"/>
      <c r="M2" s="1022"/>
      <c r="N2" s="1022"/>
      <c r="O2" s="1022"/>
      <c r="P2" s="1022"/>
      <c r="Q2" s="1022"/>
      <c r="R2" s="1022"/>
      <c r="S2" s="1022"/>
      <c r="T2" s="1022"/>
      <c r="U2" s="1022"/>
      <c r="V2" s="1022"/>
      <c r="W2" s="1022"/>
      <c r="X2" s="1022"/>
      <c r="Y2" s="1022"/>
      <c r="Z2" s="245"/>
      <c r="AA2" s="245"/>
      <c r="AB2" s="245"/>
      <c r="AC2" s="245"/>
      <c r="AD2" s="245"/>
    </row>
    <row r="3" spans="1:30" ht="52.5" customHeight="1">
      <c r="A3" s="1011" t="s">
        <v>336</v>
      </c>
      <c r="B3" s="1011"/>
      <c r="C3" s="1011"/>
      <c r="D3" s="1011"/>
      <c r="E3" s="1014" t="s">
        <v>335</v>
      </c>
      <c r="F3" s="1015"/>
      <c r="G3" s="1015"/>
      <c r="H3" s="1015"/>
      <c r="I3" s="1015"/>
      <c r="J3" s="1015"/>
      <c r="K3" s="1017"/>
      <c r="L3" s="1014" t="s">
        <v>334</v>
      </c>
      <c r="M3" s="1015"/>
      <c r="N3" s="1015"/>
      <c r="O3" s="1001"/>
      <c r="P3" s="1001"/>
      <c r="Q3" s="1001"/>
      <c r="R3" s="1017"/>
      <c r="S3" s="1014" t="s">
        <v>333</v>
      </c>
      <c r="T3" s="1015"/>
      <c r="U3" s="1015"/>
      <c r="V3" s="1015"/>
      <c r="W3" s="1015"/>
      <c r="X3" s="1015"/>
      <c r="Y3" s="1016"/>
      <c r="Z3" s="244"/>
      <c r="AA3" s="243"/>
      <c r="AB3" s="243"/>
      <c r="AC3" s="243"/>
      <c r="AD3" s="243"/>
    </row>
    <row r="4" spans="1:30" ht="27" customHeight="1">
      <c r="A4" s="996" t="s">
        <v>331</v>
      </c>
      <c r="B4" s="997"/>
      <c r="C4" s="997"/>
      <c r="D4" s="998"/>
      <c r="E4" s="999"/>
      <c r="F4" s="1000"/>
      <c r="G4" s="1000"/>
      <c r="H4" s="1000"/>
      <c r="I4" s="1001"/>
      <c r="J4" s="1001"/>
      <c r="K4" s="242" t="s">
        <v>327</v>
      </c>
      <c r="L4" s="999"/>
      <c r="M4" s="1000"/>
      <c r="N4" s="1000"/>
      <c r="O4" s="1001"/>
      <c r="P4" s="1001"/>
      <c r="Q4" s="1001"/>
      <c r="R4" s="241" t="s">
        <v>328</v>
      </c>
      <c r="S4" s="1023"/>
      <c r="T4" s="1024"/>
      <c r="U4" s="1024"/>
      <c r="V4" s="1024"/>
      <c r="W4" s="1024"/>
      <c r="X4" s="1024"/>
      <c r="Y4" s="1025"/>
      <c r="AC4" s="237" t="s">
        <v>332</v>
      </c>
    </row>
    <row r="5" spans="1:30" ht="27" customHeight="1">
      <c r="A5" s="996" t="s">
        <v>331</v>
      </c>
      <c r="B5" s="997"/>
      <c r="C5" s="997"/>
      <c r="D5" s="998"/>
      <c r="E5" s="999"/>
      <c r="F5" s="1000"/>
      <c r="G5" s="1000"/>
      <c r="H5" s="1000"/>
      <c r="I5" s="1001"/>
      <c r="J5" s="1001"/>
      <c r="K5" s="242" t="s">
        <v>327</v>
      </c>
      <c r="L5" s="999"/>
      <c r="M5" s="1000"/>
      <c r="N5" s="1000"/>
      <c r="O5" s="1001"/>
      <c r="P5" s="1001"/>
      <c r="Q5" s="1001"/>
      <c r="R5" s="241" t="s">
        <v>328</v>
      </c>
      <c r="S5" s="1026"/>
      <c r="T5" s="1027"/>
      <c r="U5" s="1027"/>
      <c r="V5" s="1027"/>
      <c r="W5" s="1027"/>
      <c r="X5" s="1027"/>
      <c r="Y5" s="1028"/>
    </row>
    <row r="6" spans="1:30" ht="27" customHeight="1">
      <c r="A6" s="996" t="s">
        <v>331</v>
      </c>
      <c r="B6" s="997"/>
      <c r="C6" s="997"/>
      <c r="D6" s="998"/>
      <c r="E6" s="999"/>
      <c r="F6" s="1000"/>
      <c r="G6" s="1000"/>
      <c r="H6" s="1000"/>
      <c r="I6" s="1001"/>
      <c r="J6" s="1001"/>
      <c r="K6" s="242" t="s">
        <v>327</v>
      </c>
      <c r="L6" s="999"/>
      <c r="M6" s="1000"/>
      <c r="N6" s="1000"/>
      <c r="O6" s="1001"/>
      <c r="P6" s="1001"/>
      <c r="Q6" s="1001"/>
      <c r="R6" s="241" t="s">
        <v>328</v>
      </c>
      <c r="S6" s="1026"/>
      <c r="T6" s="1027"/>
      <c r="U6" s="1027"/>
      <c r="V6" s="1027"/>
      <c r="W6" s="1027"/>
      <c r="X6" s="1027"/>
      <c r="Y6" s="1028"/>
    </row>
    <row r="7" spans="1:30" ht="27" customHeight="1">
      <c r="A7" s="996" t="s">
        <v>331</v>
      </c>
      <c r="B7" s="997"/>
      <c r="C7" s="997"/>
      <c r="D7" s="998"/>
      <c r="E7" s="999"/>
      <c r="F7" s="1000"/>
      <c r="G7" s="1000"/>
      <c r="H7" s="1000"/>
      <c r="I7" s="1001"/>
      <c r="J7" s="1001"/>
      <c r="K7" s="242" t="s">
        <v>327</v>
      </c>
      <c r="L7" s="999"/>
      <c r="M7" s="1000"/>
      <c r="N7" s="1000"/>
      <c r="O7" s="1001"/>
      <c r="P7" s="1001"/>
      <c r="Q7" s="1001"/>
      <c r="R7" s="241" t="s">
        <v>328</v>
      </c>
      <c r="S7" s="1026"/>
      <c r="T7" s="1027"/>
      <c r="U7" s="1027"/>
      <c r="V7" s="1027"/>
      <c r="W7" s="1027"/>
      <c r="X7" s="1027"/>
      <c r="Y7" s="1028"/>
    </row>
    <row r="8" spans="1:30" ht="27" customHeight="1">
      <c r="A8" s="996" t="s">
        <v>331</v>
      </c>
      <c r="B8" s="997"/>
      <c r="C8" s="997"/>
      <c r="D8" s="998"/>
      <c r="E8" s="999"/>
      <c r="F8" s="1000"/>
      <c r="G8" s="1000"/>
      <c r="H8" s="1000"/>
      <c r="I8" s="1001"/>
      <c r="J8" s="1001"/>
      <c r="K8" s="242" t="s">
        <v>327</v>
      </c>
      <c r="L8" s="999"/>
      <c r="M8" s="1000"/>
      <c r="N8" s="1000"/>
      <c r="O8" s="1001"/>
      <c r="P8" s="1001"/>
      <c r="Q8" s="1001"/>
      <c r="R8" s="241" t="s">
        <v>328</v>
      </c>
      <c r="S8" s="1026"/>
      <c r="T8" s="1027"/>
      <c r="U8" s="1027"/>
      <c r="V8" s="1027"/>
      <c r="W8" s="1027"/>
      <c r="X8" s="1027"/>
      <c r="Y8" s="1028"/>
    </row>
    <row r="9" spans="1:30" ht="27" customHeight="1">
      <c r="A9" s="996" t="s">
        <v>331</v>
      </c>
      <c r="B9" s="997"/>
      <c r="C9" s="997"/>
      <c r="D9" s="998"/>
      <c r="E9" s="999"/>
      <c r="F9" s="1000"/>
      <c r="G9" s="1000"/>
      <c r="H9" s="1000"/>
      <c r="I9" s="1001"/>
      <c r="J9" s="1001"/>
      <c r="K9" s="242" t="s">
        <v>327</v>
      </c>
      <c r="L9" s="999"/>
      <c r="M9" s="1000"/>
      <c r="N9" s="1000"/>
      <c r="O9" s="1001"/>
      <c r="P9" s="1001"/>
      <c r="Q9" s="1001"/>
      <c r="R9" s="241" t="s">
        <v>328</v>
      </c>
      <c r="S9" s="1026"/>
      <c r="T9" s="1027"/>
      <c r="U9" s="1027"/>
      <c r="V9" s="1027"/>
      <c r="W9" s="1027"/>
      <c r="X9" s="1027"/>
      <c r="Y9" s="1028"/>
    </row>
    <row r="10" spans="1:30" ht="27" customHeight="1">
      <c r="A10" s="996" t="s">
        <v>331</v>
      </c>
      <c r="B10" s="997"/>
      <c r="C10" s="997"/>
      <c r="D10" s="998"/>
      <c r="E10" s="999"/>
      <c r="F10" s="1000"/>
      <c r="G10" s="1000"/>
      <c r="H10" s="1000"/>
      <c r="I10" s="1001"/>
      <c r="J10" s="1001"/>
      <c r="K10" s="242" t="s">
        <v>327</v>
      </c>
      <c r="L10" s="999"/>
      <c r="M10" s="1000"/>
      <c r="N10" s="1000"/>
      <c r="O10" s="1001"/>
      <c r="P10" s="1001"/>
      <c r="Q10" s="1001"/>
      <c r="R10" s="241" t="s">
        <v>328</v>
      </c>
      <c r="S10" s="1026"/>
      <c r="T10" s="1027"/>
      <c r="U10" s="1027"/>
      <c r="V10" s="1027"/>
      <c r="W10" s="1027"/>
      <c r="X10" s="1027"/>
      <c r="Y10" s="1028"/>
    </row>
    <row r="11" spans="1:30" ht="27" customHeight="1">
      <c r="A11" s="996" t="s">
        <v>331</v>
      </c>
      <c r="B11" s="997"/>
      <c r="C11" s="997"/>
      <c r="D11" s="998"/>
      <c r="E11" s="999"/>
      <c r="F11" s="1000"/>
      <c r="G11" s="1000"/>
      <c r="H11" s="1000"/>
      <c r="I11" s="1001"/>
      <c r="J11" s="1001"/>
      <c r="K11" s="242" t="s">
        <v>327</v>
      </c>
      <c r="L11" s="999"/>
      <c r="M11" s="1000"/>
      <c r="N11" s="1000"/>
      <c r="O11" s="1001"/>
      <c r="P11" s="1001"/>
      <c r="Q11" s="1001"/>
      <c r="R11" s="241" t="s">
        <v>328</v>
      </c>
      <c r="S11" s="1026"/>
      <c r="T11" s="1027"/>
      <c r="U11" s="1027"/>
      <c r="V11" s="1027"/>
      <c r="W11" s="1027"/>
      <c r="X11" s="1027"/>
      <c r="Y11" s="1028"/>
    </row>
    <row r="12" spans="1:30" ht="27" customHeight="1">
      <c r="A12" s="996" t="s">
        <v>331</v>
      </c>
      <c r="B12" s="997"/>
      <c r="C12" s="997"/>
      <c r="D12" s="998"/>
      <c r="E12" s="999"/>
      <c r="F12" s="1000"/>
      <c r="G12" s="1000"/>
      <c r="H12" s="1000"/>
      <c r="I12" s="1001"/>
      <c r="J12" s="1001"/>
      <c r="K12" s="242" t="s">
        <v>327</v>
      </c>
      <c r="L12" s="999"/>
      <c r="M12" s="1000"/>
      <c r="N12" s="1000"/>
      <c r="O12" s="1001"/>
      <c r="P12" s="1001"/>
      <c r="Q12" s="1001"/>
      <c r="R12" s="241" t="s">
        <v>328</v>
      </c>
      <c r="S12" s="1026"/>
      <c r="T12" s="1027"/>
      <c r="U12" s="1027"/>
      <c r="V12" s="1027"/>
      <c r="W12" s="1027"/>
      <c r="X12" s="1027"/>
      <c r="Y12" s="1028"/>
    </row>
    <row r="13" spans="1:30" ht="27" customHeight="1">
      <c r="A13" s="996" t="s">
        <v>331</v>
      </c>
      <c r="B13" s="997"/>
      <c r="C13" s="997"/>
      <c r="D13" s="998"/>
      <c r="E13" s="999"/>
      <c r="F13" s="1000"/>
      <c r="G13" s="1000"/>
      <c r="H13" s="1000"/>
      <c r="I13" s="1001"/>
      <c r="J13" s="1001"/>
      <c r="K13" s="242" t="s">
        <v>327</v>
      </c>
      <c r="L13" s="999"/>
      <c r="M13" s="1000"/>
      <c r="N13" s="1000"/>
      <c r="O13" s="1001"/>
      <c r="P13" s="1001"/>
      <c r="Q13" s="1001"/>
      <c r="R13" s="241" t="s">
        <v>328</v>
      </c>
      <c r="S13" s="1026"/>
      <c r="T13" s="1027"/>
      <c r="U13" s="1027"/>
      <c r="V13" s="1027"/>
      <c r="W13" s="1027"/>
      <c r="X13" s="1027"/>
      <c r="Y13" s="1028"/>
    </row>
    <row r="14" spans="1:30" ht="27" customHeight="1">
      <c r="A14" s="996" t="s">
        <v>331</v>
      </c>
      <c r="B14" s="997"/>
      <c r="C14" s="997"/>
      <c r="D14" s="998"/>
      <c r="E14" s="999"/>
      <c r="F14" s="1000"/>
      <c r="G14" s="1000"/>
      <c r="H14" s="1000"/>
      <c r="I14" s="1001"/>
      <c r="J14" s="1001"/>
      <c r="K14" s="242" t="s">
        <v>327</v>
      </c>
      <c r="L14" s="999"/>
      <c r="M14" s="1000"/>
      <c r="N14" s="1000"/>
      <c r="O14" s="1001"/>
      <c r="P14" s="1001"/>
      <c r="Q14" s="1001"/>
      <c r="R14" s="241" t="s">
        <v>328</v>
      </c>
      <c r="S14" s="1026"/>
      <c r="T14" s="1027"/>
      <c r="U14" s="1027"/>
      <c r="V14" s="1027"/>
      <c r="W14" s="1027"/>
      <c r="X14" s="1027"/>
      <c r="Y14" s="1028"/>
    </row>
    <row r="15" spans="1:30" ht="27" customHeight="1">
      <c r="A15" s="996" t="s">
        <v>331</v>
      </c>
      <c r="B15" s="997"/>
      <c r="C15" s="997"/>
      <c r="D15" s="998"/>
      <c r="E15" s="999"/>
      <c r="F15" s="1000"/>
      <c r="G15" s="1000"/>
      <c r="H15" s="1000"/>
      <c r="I15" s="1001"/>
      <c r="J15" s="1001"/>
      <c r="K15" s="242" t="s">
        <v>327</v>
      </c>
      <c r="L15" s="999"/>
      <c r="M15" s="1000"/>
      <c r="N15" s="1000"/>
      <c r="O15" s="1001"/>
      <c r="P15" s="1001"/>
      <c r="Q15" s="1001"/>
      <c r="R15" s="241" t="s">
        <v>328</v>
      </c>
      <c r="S15" s="1029"/>
      <c r="T15" s="1030"/>
      <c r="U15" s="1030"/>
      <c r="V15" s="1030"/>
      <c r="W15" s="1030"/>
      <c r="X15" s="1030"/>
      <c r="Y15" s="1031"/>
    </row>
    <row r="16" spans="1:30" ht="27" customHeight="1">
      <c r="A16" s="1011" t="s">
        <v>330</v>
      </c>
      <c r="B16" s="1011"/>
      <c r="C16" s="1011"/>
      <c r="D16" s="1011"/>
      <c r="E16" s="1007"/>
      <c r="F16" s="1008"/>
      <c r="G16" s="1008"/>
      <c r="H16" s="1008"/>
      <c r="I16" s="1009"/>
      <c r="J16" s="1009"/>
      <c r="K16" s="1010"/>
      <c r="L16" s="1004" t="s">
        <v>329</v>
      </c>
      <c r="M16" s="1005"/>
      <c r="N16" s="1005"/>
      <c r="O16" s="1006"/>
      <c r="P16" s="1006"/>
      <c r="Q16" s="1006"/>
      <c r="R16" s="240" t="s">
        <v>328</v>
      </c>
      <c r="S16" s="999"/>
      <c r="T16" s="1000"/>
      <c r="U16" s="1000"/>
      <c r="V16" s="1000"/>
      <c r="W16" s="1001"/>
      <c r="X16" s="1012"/>
      <c r="Y16" s="239" t="s">
        <v>327</v>
      </c>
    </row>
    <row r="17" spans="1:31" s="238" customFormat="1" ht="18.75" customHeight="1">
      <c r="A17" s="1013" t="s">
        <v>326</v>
      </c>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row>
    <row r="18" spans="1:31">
      <c r="A18" s="1002" t="s">
        <v>325</v>
      </c>
      <c r="B18" s="1002"/>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3"/>
    </row>
    <row r="19" spans="1:31" ht="29.25" customHeight="1">
      <c r="A19" s="1002"/>
      <c r="B19" s="1002"/>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3"/>
    </row>
  </sheetData>
  <mergeCells count="49">
    <mergeCell ref="L5:Q5"/>
    <mergeCell ref="A3:D3"/>
    <mergeCell ref="A9:D9"/>
    <mergeCell ref="A8:D8"/>
    <mergeCell ref="E12:J12"/>
    <mergeCell ref="A10:D10"/>
    <mergeCell ref="L8:Q8"/>
    <mergeCell ref="L9:Q9"/>
    <mergeCell ref="L7:Q7"/>
    <mergeCell ref="A7:D7"/>
    <mergeCell ref="A12:D12"/>
    <mergeCell ref="S3:Y3"/>
    <mergeCell ref="E3:K3"/>
    <mergeCell ref="L6:Q6"/>
    <mergeCell ref="A4:D4"/>
    <mergeCell ref="P1:Y1"/>
    <mergeCell ref="L3:R3"/>
    <mergeCell ref="E6:J6"/>
    <mergeCell ref="A2:Y2"/>
    <mergeCell ref="E4:J4"/>
    <mergeCell ref="S4:Y15"/>
    <mergeCell ref="A5:D5"/>
    <mergeCell ref="A6:D6"/>
    <mergeCell ref="A14:D14"/>
    <mergeCell ref="E11:J11"/>
    <mergeCell ref="A13:D13"/>
    <mergeCell ref="L4:Q4"/>
    <mergeCell ref="A18:Z19"/>
    <mergeCell ref="L16:Q16"/>
    <mergeCell ref="E16:K16"/>
    <mergeCell ref="A16:D16"/>
    <mergeCell ref="S16:X16"/>
    <mergeCell ref="A17:AE17"/>
    <mergeCell ref="A15:D15"/>
    <mergeCell ref="L15:Q15"/>
    <mergeCell ref="A11:D11"/>
    <mergeCell ref="E7:J7"/>
    <mergeCell ref="E5:J5"/>
    <mergeCell ref="E13:J13"/>
    <mergeCell ref="L12:Q12"/>
    <mergeCell ref="L13:Q13"/>
    <mergeCell ref="E14:J14"/>
    <mergeCell ref="E8:J8"/>
    <mergeCell ref="E10:J10"/>
    <mergeCell ref="L14:Q14"/>
    <mergeCell ref="E9:J9"/>
    <mergeCell ref="L10:Q10"/>
    <mergeCell ref="L11:Q11"/>
    <mergeCell ref="E15:J15"/>
  </mergeCells>
  <phoneticPr fontId="3"/>
  <pageMargins left="1.1811023622047245" right="0.78740157480314965" top="0.78740157480314965" bottom="0.59055118110236227" header="0.51181102362204722" footer="0.51181102362204722"/>
  <pageSetup paperSize="9" scale="94"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L134"/>
  <sheetViews>
    <sheetView showGridLines="0" view="pageBreakPreview" zoomScale="75" zoomScaleNormal="55" zoomScaleSheetLayoutView="75" workbookViewId="0">
      <selection activeCell="AC2" sqref="AC2:AD2"/>
    </sheetView>
  </sheetViews>
  <sheetFormatPr defaultColWidth="4.5" defaultRowHeight="14.25"/>
  <cols>
    <col min="1" max="1" width="0.875" style="249" customWidth="1"/>
    <col min="2" max="5" width="5.75" style="249" customWidth="1"/>
    <col min="6" max="6" width="5.75" style="249" hidden="1" customWidth="1"/>
    <col min="7" max="59" width="5.75" style="249" customWidth="1"/>
    <col min="60" max="60" width="1.125" style="249" customWidth="1"/>
    <col min="61" max="16384" width="4.5" style="249"/>
  </cols>
  <sheetData>
    <row r="1" spans="2:64" s="388" customFormat="1" ht="20.25" customHeight="1">
      <c r="B1" s="1128" t="s">
        <v>400</v>
      </c>
      <c r="C1" s="1128"/>
      <c r="D1" s="1128"/>
      <c r="E1" s="1128"/>
      <c r="F1" s="1128"/>
      <c r="G1" s="1128"/>
      <c r="H1" s="1128"/>
      <c r="I1" s="1128"/>
      <c r="J1" s="1128"/>
      <c r="K1" s="1128"/>
      <c r="L1" s="1128"/>
      <c r="M1" s="1128"/>
      <c r="N1" s="1128"/>
      <c r="O1" s="1128"/>
      <c r="P1" s="1128"/>
      <c r="Q1" s="1128"/>
      <c r="R1" s="1128"/>
      <c r="S1" s="398"/>
      <c r="T1" s="398"/>
      <c r="AP1" s="363" t="s">
        <v>399</v>
      </c>
      <c r="AQ1" s="1119" t="s">
        <v>398</v>
      </c>
      <c r="AR1" s="1120"/>
      <c r="AS1" s="1120"/>
      <c r="AT1" s="1120"/>
      <c r="AU1" s="1120"/>
      <c r="AV1" s="1120"/>
      <c r="AW1" s="1120"/>
      <c r="AX1" s="1120"/>
      <c r="AY1" s="1120"/>
      <c r="AZ1" s="1120"/>
      <c r="BA1" s="1120"/>
      <c r="BB1" s="1120"/>
      <c r="BC1" s="1120"/>
      <c r="BD1" s="1120"/>
      <c r="BE1" s="1120"/>
      <c r="BF1" s="1120"/>
      <c r="BG1" s="363" t="s">
        <v>397</v>
      </c>
    </row>
    <row r="2" spans="2:64" s="362" customFormat="1" ht="20.25" customHeight="1">
      <c r="G2" s="391"/>
      <c r="J2" s="391"/>
      <c r="K2" s="391"/>
      <c r="M2" s="363"/>
      <c r="N2" s="363"/>
      <c r="O2" s="363"/>
      <c r="P2" s="363"/>
      <c r="Q2" s="363"/>
      <c r="R2" s="363"/>
      <c r="S2" s="363"/>
      <c r="T2" s="363"/>
      <c r="Y2" s="397" t="s">
        <v>396</v>
      </c>
      <c r="Z2" s="1076">
        <v>2</v>
      </c>
      <c r="AA2" s="1076"/>
      <c r="AB2" s="397" t="s">
        <v>395</v>
      </c>
      <c r="AC2" s="1077">
        <f>IF(Z2=0,"",YEAR(DATE(2018+Z2,1,1)))</f>
        <v>2020</v>
      </c>
      <c r="AD2" s="1077"/>
      <c r="AE2" s="396" t="s">
        <v>394</v>
      </c>
      <c r="AF2" s="396" t="s">
        <v>393</v>
      </c>
      <c r="AG2" s="1076">
        <v>4</v>
      </c>
      <c r="AH2" s="1076"/>
      <c r="AI2" s="396" t="s">
        <v>392</v>
      </c>
      <c r="AP2" s="363" t="s">
        <v>391</v>
      </c>
      <c r="AQ2" s="1121" t="s">
        <v>390</v>
      </c>
      <c r="AR2" s="1121"/>
      <c r="AS2" s="1121"/>
      <c r="AT2" s="1121"/>
      <c r="AU2" s="1121"/>
      <c r="AV2" s="1121"/>
      <c r="AW2" s="1121"/>
      <c r="AX2" s="1121"/>
      <c r="AY2" s="1121"/>
      <c r="AZ2" s="1121"/>
      <c r="BA2" s="1121"/>
      <c r="BB2" s="1121"/>
      <c r="BC2" s="1121"/>
      <c r="BD2" s="1121"/>
      <c r="BE2" s="1121"/>
      <c r="BF2" s="1121"/>
      <c r="BG2" s="363" t="s">
        <v>389</v>
      </c>
      <c r="BH2" s="363"/>
      <c r="BI2" s="363"/>
      <c r="BJ2" s="363"/>
    </row>
    <row r="3" spans="2:64" s="362" customFormat="1" ht="20.25" customHeight="1">
      <c r="G3" s="391"/>
      <c r="J3" s="391"/>
      <c r="L3" s="363"/>
      <c r="M3" s="363"/>
      <c r="N3" s="363"/>
      <c r="O3" s="363"/>
      <c r="P3" s="363"/>
      <c r="Q3" s="363"/>
      <c r="R3" s="363"/>
      <c r="Z3" s="395"/>
      <c r="AA3" s="395"/>
      <c r="AB3" s="393"/>
      <c r="AC3" s="394"/>
      <c r="AD3" s="393"/>
      <c r="BA3" s="392" t="s">
        <v>388</v>
      </c>
      <c r="BB3" s="1130" t="s">
        <v>622</v>
      </c>
      <c r="BC3" s="1131"/>
      <c r="BD3" s="1131"/>
      <c r="BE3" s="1132"/>
      <c r="BF3" s="363"/>
    </row>
    <row r="4" spans="2:64" s="362" customFormat="1" ht="9" customHeight="1">
      <c r="G4" s="391"/>
      <c r="J4" s="391"/>
      <c r="L4" s="363"/>
      <c r="M4" s="363"/>
      <c r="N4" s="363"/>
      <c r="O4" s="363"/>
      <c r="P4" s="363"/>
      <c r="Q4" s="363"/>
      <c r="R4" s="363"/>
      <c r="Z4" s="390"/>
      <c r="AA4" s="390"/>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7"/>
      <c r="BF4" s="387"/>
    </row>
    <row r="5" spans="2:64" s="362" customFormat="1" ht="21" customHeight="1">
      <c r="B5" s="377"/>
      <c r="C5" s="367"/>
      <c r="D5" s="367"/>
      <c r="E5" s="367"/>
      <c r="F5" s="367"/>
      <c r="G5" s="367"/>
      <c r="H5" s="373"/>
      <c r="I5" s="373"/>
      <c r="J5" s="373"/>
      <c r="K5" s="376"/>
      <c r="L5" s="373"/>
      <c r="M5" s="373"/>
      <c r="N5" s="373"/>
      <c r="O5" s="364"/>
      <c r="P5" s="364"/>
      <c r="Q5" s="364"/>
      <c r="R5" s="364"/>
      <c r="S5" s="364"/>
      <c r="T5" s="364"/>
      <c r="U5" s="364"/>
      <c r="V5" s="364"/>
      <c r="W5" s="364"/>
      <c r="X5" s="364"/>
      <c r="Y5" s="364"/>
      <c r="Z5" s="364"/>
      <c r="AA5" s="364"/>
      <c r="AB5" s="364"/>
      <c r="AC5" s="364"/>
      <c r="AD5" s="364"/>
      <c r="AE5" s="364"/>
      <c r="AF5" s="364"/>
      <c r="AG5" s="365"/>
      <c r="AH5" s="365" t="s">
        <v>387</v>
      </c>
      <c r="AI5" s="365"/>
      <c r="AJ5" s="365"/>
      <c r="AK5" s="365"/>
      <c r="AL5" s="365"/>
      <c r="AM5" s="388"/>
      <c r="AN5" s="388"/>
      <c r="AO5" s="388"/>
      <c r="AP5" s="388"/>
      <c r="AQ5" s="388"/>
      <c r="AR5" s="388"/>
      <c r="AT5" s="1091">
        <v>8</v>
      </c>
      <c r="AU5" s="1092"/>
      <c r="AV5" s="389" t="s">
        <v>386</v>
      </c>
      <c r="AW5" s="388"/>
      <c r="AX5" s="1091">
        <v>40</v>
      </c>
      <c r="AY5" s="1092"/>
      <c r="AZ5" s="389" t="s">
        <v>385</v>
      </c>
      <c r="BA5" s="388"/>
      <c r="BB5" s="1091">
        <v>160</v>
      </c>
      <c r="BC5" s="1092"/>
      <c r="BD5" s="389" t="s">
        <v>384</v>
      </c>
      <c r="BE5" s="388"/>
      <c r="BF5" s="387"/>
    </row>
    <row r="6" spans="2:64" s="362" customFormat="1" ht="21" customHeight="1">
      <c r="B6" s="377"/>
      <c r="C6" s="379"/>
      <c r="D6" s="379"/>
      <c r="E6" s="379"/>
      <c r="F6" s="379"/>
      <c r="G6" s="373"/>
      <c r="H6" s="373"/>
      <c r="I6" s="373"/>
      <c r="J6" s="373"/>
      <c r="K6" s="373"/>
      <c r="L6" s="373"/>
      <c r="M6" s="373"/>
      <c r="N6" s="373"/>
      <c r="O6" s="364"/>
      <c r="P6" s="364"/>
      <c r="Q6" s="364"/>
      <c r="R6" s="364"/>
      <c r="S6" s="364"/>
      <c r="T6" s="364"/>
      <c r="U6" s="364"/>
      <c r="V6" s="364"/>
      <c r="W6" s="364"/>
      <c r="X6" s="364"/>
      <c r="Y6" s="364"/>
      <c r="Z6" s="364"/>
      <c r="AA6" s="364"/>
      <c r="AB6" s="364"/>
      <c r="AC6" s="364"/>
      <c r="AD6" s="364"/>
      <c r="AE6" s="364"/>
      <c r="AF6" s="364"/>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86"/>
      <c r="BF6" s="386"/>
      <c r="BG6" s="364"/>
    </row>
    <row r="7" spans="2:64" s="362" customFormat="1" ht="21" customHeight="1">
      <c r="B7" s="370"/>
      <c r="C7" s="376"/>
      <c r="D7" s="376"/>
      <c r="E7" s="376"/>
      <c r="F7" s="376"/>
      <c r="G7" s="373"/>
      <c r="H7" s="373"/>
      <c r="I7" s="373"/>
      <c r="J7" s="373"/>
      <c r="K7" s="373"/>
      <c r="L7" s="373"/>
      <c r="M7" s="373"/>
      <c r="N7" s="373"/>
      <c r="O7" s="364"/>
      <c r="P7" s="364"/>
      <c r="Q7" s="364"/>
      <c r="R7" s="364"/>
      <c r="S7" s="364"/>
      <c r="T7" s="364"/>
      <c r="U7" s="364"/>
      <c r="V7" s="364"/>
      <c r="W7" s="364"/>
      <c r="X7" s="364"/>
      <c r="Y7" s="364"/>
      <c r="Z7" s="364"/>
      <c r="AA7" s="364"/>
      <c r="AB7" s="364"/>
      <c r="AC7" s="364"/>
      <c r="AD7" s="364"/>
      <c r="AE7" s="364"/>
      <c r="AF7" s="364"/>
      <c r="AG7" s="372"/>
      <c r="AH7" s="372"/>
      <c r="AI7" s="372"/>
      <c r="AJ7" s="367"/>
      <c r="AK7" s="382"/>
      <c r="AL7" s="380"/>
      <c r="AM7" s="380"/>
      <c r="AN7" s="377"/>
      <c r="AO7" s="369"/>
      <c r="AP7" s="369"/>
      <c r="AQ7" s="369"/>
      <c r="AR7" s="385"/>
      <c r="AS7" s="385"/>
      <c r="AT7" s="365"/>
      <c r="AU7" s="369"/>
      <c r="AV7" s="369"/>
      <c r="AW7" s="376"/>
      <c r="AX7" s="365"/>
      <c r="AY7" s="365" t="s">
        <v>383</v>
      </c>
      <c r="AZ7" s="365"/>
      <c r="BA7" s="365"/>
      <c r="BB7" s="1135">
        <f>DAY(EOMONTH(DATE(AC2,AG2,1),0))</f>
        <v>30</v>
      </c>
      <c r="BC7" s="1136"/>
      <c r="BD7" s="365" t="s">
        <v>382</v>
      </c>
      <c r="BE7" s="365"/>
      <c r="BF7" s="365"/>
      <c r="BG7" s="364"/>
      <c r="BJ7" s="363"/>
      <c r="BK7" s="363"/>
      <c r="BL7" s="363"/>
    </row>
    <row r="8" spans="2:64" s="362" customFormat="1" ht="21" customHeight="1">
      <c r="B8" s="370"/>
      <c r="C8" s="368"/>
      <c r="D8" s="368"/>
      <c r="E8" s="368"/>
      <c r="F8" s="368"/>
      <c r="G8" s="369"/>
      <c r="H8" s="369"/>
      <c r="I8" s="369"/>
      <c r="J8" s="369"/>
      <c r="K8" s="369"/>
      <c r="L8" s="369"/>
      <c r="M8" s="369"/>
      <c r="N8" s="369"/>
      <c r="O8" s="364"/>
      <c r="P8" s="364"/>
      <c r="Q8" s="364"/>
      <c r="R8" s="364"/>
      <c r="S8" s="364"/>
      <c r="T8" s="364"/>
      <c r="U8" s="364"/>
      <c r="V8" s="364"/>
      <c r="W8" s="364"/>
      <c r="X8" s="364"/>
      <c r="Y8" s="364"/>
      <c r="Z8" s="364"/>
      <c r="AA8" s="364"/>
      <c r="AB8" s="364"/>
      <c r="AC8" s="364"/>
      <c r="AD8" s="364"/>
      <c r="AE8" s="364"/>
      <c r="AF8" s="364"/>
      <c r="AG8" s="379"/>
      <c r="AH8" s="367"/>
      <c r="AI8" s="366"/>
      <c r="AJ8" s="372"/>
      <c r="AK8" s="367"/>
      <c r="AL8" s="367"/>
      <c r="AM8" s="367"/>
      <c r="AN8" s="367"/>
      <c r="AO8" s="366"/>
      <c r="AP8" s="365"/>
      <c r="AQ8" s="384"/>
      <c r="AR8" s="384"/>
      <c r="AS8" s="384"/>
      <c r="AT8" s="365"/>
      <c r="AU8" s="365"/>
      <c r="AV8" s="365"/>
      <c r="AW8" s="365"/>
      <c r="AX8" s="365"/>
      <c r="AY8" s="365"/>
      <c r="AZ8" s="365"/>
      <c r="BA8" s="365"/>
      <c r="BB8" s="365"/>
      <c r="BC8" s="365"/>
      <c r="BD8" s="365"/>
      <c r="BE8" s="365"/>
      <c r="BF8" s="365"/>
      <c r="BG8" s="364"/>
      <c r="BJ8" s="363"/>
      <c r="BK8" s="363"/>
      <c r="BL8" s="363"/>
    </row>
    <row r="9" spans="2:64" s="362" customFormat="1" ht="21" customHeight="1">
      <c r="B9" s="370"/>
      <c r="C9" s="376"/>
      <c r="D9" s="376"/>
      <c r="E9" s="376"/>
      <c r="F9" s="376"/>
      <c r="G9" s="376"/>
      <c r="H9" s="376"/>
      <c r="I9" s="376"/>
      <c r="J9" s="376"/>
      <c r="K9" s="376"/>
      <c r="L9" s="373"/>
      <c r="M9" s="373"/>
      <c r="N9" s="373"/>
      <c r="O9" s="376"/>
      <c r="P9" s="373"/>
      <c r="Q9" s="373"/>
      <c r="R9" s="373"/>
      <c r="S9" s="382"/>
      <c r="T9" s="1090"/>
      <c r="U9" s="1090"/>
      <c r="V9" s="377"/>
      <c r="W9" s="383"/>
      <c r="X9" s="364"/>
      <c r="Y9" s="364"/>
      <c r="Z9" s="379"/>
      <c r="AA9" s="380"/>
      <c r="AB9" s="377"/>
      <c r="AC9" s="379"/>
      <c r="AD9" s="379"/>
      <c r="AE9" s="379"/>
      <c r="AF9" s="371"/>
      <c r="AG9" s="372"/>
      <c r="AH9" s="372"/>
      <c r="AI9" s="372"/>
      <c r="AJ9" s="367"/>
      <c r="AK9" s="382"/>
      <c r="AL9" s="380"/>
      <c r="AM9" s="365"/>
      <c r="AN9" s="366" t="s">
        <v>381</v>
      </c>
      <c r="AO9" s="366"/>
      <c r="AP9" s="366"/>
      <c r="AQ9" s="366"/>
      <c r="AR9" s="366"/>
      <c r="AS9" s="366"/>
      <c r="AT9" s="379"/>
      <c r="AU9" s="379"/>
      <c r="AV9" s="364"/>
      <c r="AW9" s="364"/>
      <c r="AX9" s="365" t="s">
        <v>380</v>
      </c>
      <c r="AY9" s="366"/>
      <c r="AZ9" s="379"/>
      <c r="BA9" s="379"/>
      <c r="BB9" s="366"/>
      <c r="BC9" s="366"/>
      <c r="BD9" s="366"/>
      <c r="BE9" s="364"/>
      <c r="BF9" s="365"/>
      <c r="BG9" s="364"/>
      <c r="BJ9" s="363"/>
      <c r="BK9" s="363"/>
      <c r="BL9" s="363"/>
    </row>
    <row r="10" spans="2:64" s="362" customFormat="1" ht="21" customHeight="1">
      <c r="B10" s="377" t="s">
        <v>379</v>
      </c>
      <c r="C10" s="366"/>
      <c r="D10" s="366"/>
      <c r="E10" s="366"/>
      <c r="F10" s="366"/>
      <c r="G10" s="366"/>
      <c r="H10" s="366"/>
      <c r="I10" s="366"/>
      <c r="J10" s="366"/>
      <c r="K10" s="379"/>
      <c r="L10" s="372"/>
      <c r="M10" s="367"/>
      <c r="N10" s="367"/>
      <c r="O10" s="379"/>
      <c r="P10" s="367"/>
      <c r="Q10" s="366"/>
      <c r="R10" s="367"/>
      <c r="S10" s="367"/>
      <c r="T10" s="367"/>
      <c r="U10" s="367"/>
      <c r="V10" s="364"/>
      <c r="W10" s="364"/>
      <c r="X10" s="364"/>
      <c r="Y10" s="364"/>
      <c r="Z10" s="366"/>
      <c r="AA10" s="367"/>
      <c r="AB10" s="367"/>
      <c r="AC10" s="366"/>
      <c r="AD10" s="366"/>
      <c r="AE10" s="366"/>
      <c r="AF10" s="371"/>
      <c r="AG10" s="379"/>
      <c r="AH10" s="372"/>
      <c r="AI10" s="367"/>
      <c r="AJ10" s="372"/>
      <c r="AK10" s="367"/>
      <c r="AL10" s="367"/>
      <c r="AM10" s="367"/>
      <c r="AN10" s="379"/>
      <c r="AO10" s="377" t="s">
        <v>378</v>
      </c>
      <c r="AP10" s="379"/>
      <c r="AQ10" s="379"/>
      <c r="AR10" s="366"/>
      <c r="AS10" s="366"/>
      <c r="AT10" s="1096"/>
      <c r="AU10" s="1096"/>
      <c r="AV10" s="365" t="s">
        <v>369</v>
      </c>
      <c r="AW10" s="364"/>
      <c r="AX10" s="364"/>
      <c r="AY10" s="366" t="s">
        <v>377</v>
      </c>
      <c r="AZ10" s="379"/>
      <c r="BA10" s="379"/>
      <c r="BB10" s="366"/>
      <c r="BC10" s="1096"/>
      <c r="BD10" s="1096"/>
      <c r="BE10" s="365" t="s">
        <v>369</v>
      </c>
      <c r="BF10" s="365"/>
      <c r="BG10" s="364"/>
      <c r="BJ10" s="363"/>
      <c r="BK10" s="363"/>
      <c r="BL10" s="363"/>
    </row>
    <row r="11" spans="2:64" s="362" customFormat="1" ht="21" customHeight="1">
      <c r="B11" s="377" t="s">
        <v>376</v>
      </c>
      <c r="C11" s="367"/>
      <c r="D11" s="367"/>
      <c r="E11" s="367"/>
      <c r="F11" s="367"/>
      <c r="G11" s="367"/>
      <c r="H11" s="367"/>
      <c r="I11" s="367"/>
      <c r="J11" s="1102">
        <v>0.29166666666666669</v>
      </c>
      <c r="K11" s="1103"/>
      <c r="L11" s="1104"/>
      <c r="M11" s="376" t="s">
        <v>372</v>
      </c>
      <c r="N11" s="1102">
        <v>0.83333333333333337</v>
      </c>
      <c r="O11" s="1103"/>
      <c r="P11" s="1104"/>
      <c r="Q11" s="375"/>
      <c r="R11" s="375"/>
      <c r="S11" s="375"/>
      <c r="T11" s="375"/>
      <c r="U11" s="375"/>
      <c r="V11" s="375"/>
      <c r="W11" s="364"/>
      <c r="X11" s="364"/>
      <c r="Y11" s="364"/>
      <c r="Z11" s="376"/>
      <c r="AA11" s="375"/>
      <c r="AB11" s="375"/>
      <c r="AC11" s="376"/>
      <c r="AD11" s="379"/>
      <c r="AE11" s="379"/>
      <c r="AF11" s="378"/>
      <c r="AG11" s="377"/>
      <c r="AH11" s="372"/>
      <c r="AI11" s="367"/>
      <c r="AJ11" s="372"/>
      <c r="AK11" s="367"/>
      <c r="AL11" s="367"/>
      <c r="AM11" s="367"/>
      <c r="AN11" s="376"/>
      <c r="AO11" s="373" t="s">
        <v>375</v>
      </c>
      <c r="AP11" s="373"/>
      <c r="AQ11" s="373"/>
      <c r="AR11" s="382"/>
      <c r="AS11" s="380"/>
      <c r="AT11" s="1096"/>
      <c r="AU11" s="1096"/>
      <c r="AV11" s="365" t="s">
        <v>369</v>
      </c>
      <c r="AW11" s="364"/>
      <c r="AX11" s="364"/>
      <c r="AY11" s="381" t="s">
        <v>374</v>
      </c>
      <c r="AZ11" s="380"/>
      <c r="BA11" s="377"/>
      <c r="BB11" s="379"/>
      <c r="BC11" s="379"/>
      <c r="BD11" s="379"/>
      <c r="BE11" s="378"/>
      <c r="BF11" s="365"/>
      <c r="BG11" s="364"/>
      <c r="BJ11" s="363"/>
      <c r="BK11" s="363"/>
      <c r="BL11" s="363"/>
    </row>
    <row r="12" spans="2:64" s="362" customFormat="1" ht="21" customHeight="1">
      <c r="B12" s="377" t="s">
        <v>373</v>
      </c>
      <c r="C12" s="367"/>
      <c r="D12" s="367"/>
      <c r="E12" s="367"/>
      <c r="F12" s="367"/>
      <c r="G12" s="367"/>
      <c r="H12" s="367"/>
      <c r="I12" s="367"/>
      <c r="J12" s="1102">
        <v>0.83333333333333337</v>
      </c>
      <c r="K12" s="1103"/>
      <c r="L12" s="1104"/>
      <c r="M12" s="376" t="s">
        <v>372</v>
      </c>
      <c r="N12" s="1102">
        <v>0.29166666666666669</v>
      </c>
      <c r="O12" s="1103"/>
      <c r="P12" s="1104"/>
      <c r="Q12" s="375"/>
      <c r="R12" s="375"/>
      <c r="S12" s="375"/>
      <c r="T12" s="375"/>
      <c r="U12" s="375"/>
      <c r="V12" s="375"/>
      <c r="W12" s="364"/>
      <c r="X12" s="364"/>
      <c r="Y12" s="364"/>
      <c r="Z12" s="373"/>
      <c r="AA12" s="374"/>
      <c r="AB12" s="374"/>
      <c r="AC12" s="373"/>
      <c r="AD12" s="372"/>
      <c r="AE12" s="372"/>
      <c r="AF12" s="371"/>
      <c r="AG12" s="365"/>
      <c r="AH12" s="365"/>
      <c r="AI12" s="365"/>
      <c r="AJ12" s="365"/>
      <c r="AK12" s="365"/>
      <c r="AL12" s="365"/>
      <c r="AM12" s="365"/>
      <c r="AN12" s="369"/>
      <c r="AO12" s="370" t="s">
        <v>371</v>
      </c>
      <c r="AP12" s="369"/>
      <c r="AQ12" s="368"/>
      <c r="AR12" s="367"/>
      <c r="AS12" s="367"/>
      <c r="AT12" s="1096"/>
      <c r="AU12" s="1096"/>
      <c r="AV12" s="365" t="s">
        <v>369</v>
      </c>
      <c r="AW12" s="364"/>
      <c r="AX12" s="364"/>
      <c r="AY12" s="366" t="s">
        <v>370</v>
      </c>
      <c r="AZ12" s="367"/>
      <c r="BA12" s="367"/>
      <c r="BB12" s="366"/>
      <c r="BC12" s="1096"/>
      <c r="BD12" s="1096"/>
      <c r="BE12" s="365" t="s">
        <v>369</v>
      </c>
      <c r="BF12" s="365"/>
      <c r="BG12" s="364"/>
      <c r="BJ12" s="363"/>
      <c r="BK12" s="363"/>
      <c r="BL12" s="363"/>
    </row>
    <row r="13" spans="2:64" ht="12" customHeight="1" thickBot="1">
      <c r="B13" s="360"/>
      <c r="C13" s="361"/>
      <c r="D13" s="361"/>
      <c r="E13" s="361"/>
      <c r="F13" s="361"/>
      <c r="G13" s="361"/>
      <c r="H13" s="360"/>
      <c r="I13" s="360"/>
      <c r="J13" s="360"/>
      <c r="K13" s="360"/>
      <c r="L13" s="360"/>
      <c r="M13" s="360"/>
      <c r="N13" s="360"/>
      <c r="O13" s="360"/>
      <c r="P13" s="360"/>
      <c r="Q13" s="360"/>
      <c r="R13" s="360"/>
      <c r="S13" s="360"/>
      <c r="T13" s="360"/>
      <c r="U13" s="360"/>
      <c r="V13" s="360"/>
      <c r="W13" s="360"/>
      <c r="X13" s="360"/>
      <c r="Y13" s="360"/>
      <c r="Z13" s="361"/>
      <c r="AA13" s="360"/>
      <c r="AB13" s="360"/>
      <c r="AC13" s="360"/>
      <c r="AD13" s="360"/>
      <c r="AE13" s="360"/>
      <c r="AF13" s="360"/>
      <c r="AG13" s="360"/>
      <c r="AH13" s="360"/>
      <c r="AI13" s="360"/>
      <c r="AJ13" s="360"/>
      <c r="AK13" s="360"/>
      <c r="AL13" s="360"/>
      <c r="AQ13" s="250"/>
      <c r="BH13" s="359"/>
      <c r="BI13" s="359"/>
      <c r="BJ13" s="359"/>
    </row>
    <row r="14" spans="2:64" ht="21.6" customHeight="1">
      <c r="B14" s="1070" t="s">
        <v>368</v>
      </c>
      <c r="C14" s="1113" t="s">
        <v>367</v>
      </c>
      <c r="D14" s="1079"/>
      <c r="E14" s="1080"/>
      <c r="F14" s="358"/>
      <c r="G14" s="1073" t="s">
        <v>366</v>
      </c>
      <c r="H14" s="1078" t="s">
        <v>365</v>
      </c>
      <c r="I14" s="1079"/>
      <c r="J14" s="1079"/>
      <c r="K14" s="1080"/>
      <c r="L14" s="1078" t="s">
        <v>364</v>
      </c>
      <c r="M14" s="1079"/>
      <c r="N14" s="1080"/>
      <c r="O14" s="1078" t="s">
        <v>363</v>
      </c>
      <c r="P14" s="1079"/>
      <c r="Q14" s="1079"/>
      <c r="R14" s="1079"/>
      <c r="S14" s="1087"/>
      <c r="T14" s="357"/>
      <c r="U14" s="354"/>
      <c r="V14" s="354"/>
      <c r="W14" s="354"/>
      <c r="X14" s="354"/>
      <c r="Y14" s="354"/>
      <c r="Z14" s="354"/>
      <c r="AA14" s="354"/>
      <c r="AB14" s="354"/>
      <c r="AC14" s="354"/>
      <c r="AD14" s="354"/>
      <c r="AE14" s="354"/>
      <c r="AF14" s="354"/>
      <c r="AG14" s="354"/>
      <c r="AH14" s="354" t="s">
        <v>362</v>
      </c>
      <c r="AI14" s="354"/>
      <c r="AJ14" s="354"/>
      <c r="AK14" s="354"/>
      <c r="AL14" s="354"/>
      <c r="AM14" s="354" t="s">
        <v>361</v>
      </c>
      <c r="AN14" s="354"/>
      <c r="AO14" s="356"/>
      <c r="AP14" s="355" t="s">
        <v>360</v>
      </c>
      <c r="AQ14" s="354"/>
      <c r="AR14" s="354"/>
      <c r="AS14" s="354"/>
      <c r="AT14" s="354"/>
      <c r="AU14" s="354"/>
      <c r="AV14" s="354"/>
      <c r="AW14" s="354"/>
      <c r="AX14" s="353"/>
      <c r="AY14" s="1107" t="str">
        <f>IF(BB3="計画","(11)1～4週の勤務時間数合計","(11)1か月の勤務時間数　合計")</f>
        <v>(11)1か月の勤務時間数　合計</v>
      </c>
      <c r="AZ14" s="1108"/>
      <c r="BA14" s="1113" t="s">
        <v>359</v>
      </c>
      <c r="BB14" s="1087"/>
      <c r="BC14" s="1113" t="s">
        <v>358</v>
      </c>
      <c r="BD14" s="1079"/>
      <c r="BE14" s="1079"/>
      <c r="BF14" s="1079"/>
      <c r="BG14" s="1087"/>
    </row>
    <row r="15" spans="2:64" ht="20.25" customHeight="1">
      <c r="B15" s="1071"/>
      <c r="C15" s="1114"/>
      <c r="D15" s="1082"/>
      <c r="E15" s="1083"/>
      <c r="F15" s="349"/>
      <c r="G15" s="1074"/>
      <c r="H15" s="1081"/>
      <c r="I15" s="1082"/>
      <c r="J15" s="1082"/>
      <c r="K15" s="1083"/>
      <c r="L15" s="1081"/>
      <c r="M15" s="1082"/>
      <c r="N15" s="1083"/>
      <c r="O15" s="1081"/>
      <c r="P15" s="1082"/>
      <c r="Q15" s="1082"/>
      <c r="R15" s="1082"/>
      <c r="S15" s="1088"/>
      <c r="T15" s="1094" t="s">
        <v>357</v>
      </c>
      <c r="U15" s="1094"/>
      <c r="V15" s="1094"/>
      <c r="W15" s="1094"/>
      <c r="X15" s="1094"/>
      <c r="Y15" s="1094"/>
      <c r="Z15" s="1095"/>
      <c r="AA15" s="1093" t="s">
        <v>356</v>
      </c>
      <c r="AB15" s="1094"/>
      <c r="AC15" s="1094"/>
      <c r="AD15" s="1094"/>
      <c r="AE15" s="1094"/>
      <c r="AF15" s="1094"/>
      <c r="AG15" s="1095"/>
      <c r="AH15" s="1093" t="s">
        <v>355</v>
      </c>
      <c r="AI15" s="1094"/>
      <c r="AJ15" s="1094"/>
      <c r="AK15" s="1094"/>
      <c r="AL15" s="1094"/>
      <c r="AM15" s="1094"/>
      <c r="AN15" s="1095"/>
      <c r="AO15" s="1093" t="s">
        <v>354</v>
      </c>
      <c r="AP15" s="1094"/>
      <c r="AQ15" s="1094"/>
      <c r="AR15" s="1094"/>
      <c r="AS15" s="1094"/>
      <c r="AT15" s="1094"/>
      <c r="AU15" s="1095"/>
      <c r="AV15" s="1093" t="s">
        <v>353</v>
      </c>
      <c r="AW15" s="1094"/>
      <c r="AX15" s="1094"/>
      <c r="AY15" s="1109"/>
      <c r="AZ15" s="1110"/>
      <c r="BA15" s="1114"/>
      <c r="BB15" s="1088"/>
      <c r="BC15" s="1114"/>
      <c r="BD15" s="1082"/>
      <c r="BE15" s="1082"/>
      <c r="BF15" s="1082"/>
      <c r="BG15" s="1088"/>
    </row>
    <row r="16" spans="2:64" ht="20.25" customHeight="1">
      <c r="B16" s="1071"/>
      <c r="C16" s="1114"/>
      <c r="D16" s="1082"/>
      <c r="E16" s="1083"/>
      <c r="F16" s="349"/>
      <c r="G16" s="1074"/>
      <c r="H16" s="1081"/>
      <c r="I16" s="1082"/>
      <c r="J16" s="1082"/>
      <c r="K16" s="1083"/>
      <c r="L16" s="1081"/>
      <c r="M16" s="1082"/>
      <c r="N16" s="1083"/>
      <c r="O16" s="1081"/>
      <c r="P16" s="1082"/>
      <c r="Q16" s="1082"/>
      <c r="R16" s="1082"/>
      <c r="S16" s="1088"/>
      <c r="T16" s="348">
        <v>1</v>
      </c>
      <c r="U16" s="346">
        <v>2</v>
      </c>
      <c r="V16" s="346">
        <v>3</v>
      </c>
      <c r="W16" s="346">
        <v>4</v>
      </c>
      <c r="X16" s="346">
        <v>5</v>
      </c>
      <c r="Y16" s="346">
        <v>6</v>
      </c>
      <c r="Z16" s="345">
        <v>7</v>
      </c>
      <c r="AA16" s="347">
        <v>8</v>
      </c>
      <c r="AB16" s="346">
        <v>9</v>
      </c>
      <c r="AC16" s="346">
        <v>10</v>
      </c>
      <c r="AD16" s="346">
        <v>11</v>
      </c>
      <c r="AE16" s="346">
        <v>12</v>
      </c>
      <c r="AF16" s="346">
        <v>13</v>
      </c>
      <c r="AG16" s="345">
        <v>14</v>
      </c>
      <c r="AH16" s="348">
        <v>15</v>
      </c>
      <c r="AI16" s="346">
        <v>16</v>
      </c>
      <c r="AJ16" s="346">
        <v>17</v>
      </c>
      <c r="AK16" s="346">
        <v>18</v>
      </c>
      <c r="AL16" s="346">
        <v>19</v>
      </c>
      <c r="AM16" s="346">
        <v>20</v>
      </c>
      <c r="AN16" s="345">
        <v>21</v>
      </c>
      <c r="AO16" s="347">
        <v>22</v>
      </c>
      <c r="AP16" s="346">
        <v>23</v>
      </c>
      <c r="AQ16" s="346">
        <v>24</v>
      </c>
      <c r="AR16" s="346">
        <v>25</v>
      </c>
      <c r="AS16" s="346">
        <v>26</v>
      </c>
      <c r="AT16" s="346">
        <v>27</v>
      </c>
      <c r="AU16" s="345">
        <v>28</v>
      </c>
      <c r="AV16" s="352">
        <f>IF($BB$3="実績",IF(DAY(DATE($AC$2,$AG$2,29))=29,29,""),"")</f>
        <v>29</v>
      </c>
      <c r="AW16" s="351">
        <f>IF($BB$3="実績",IF(DAY(DATE($AC$2,$AG$2,30))=30,30,""),"")</f>
        <v>30</v>
      </c>
      <c r="AX16" s="350" t="str">
        <f>IF($BB$3="実績",IF(DAY(DATE($AC$2,$AG$2,31))=31,31,""),"")</f>
        <v/>
      </c>
      <c r="AY16" s="1109"/>
      <c r="AZ16" s="1110"/>
      <c r="BA16" s="1114"/>
      <c r="BB16" s="1088"/>
      <c r="BC16" s="1114"/>
      <c r="BD16" s="1082"/>
      <c r="BE16" s="1082"/>
      <c r="BF16" s="1082"/>
      <c r="BG16" s="1088"/>
    </row>
    <row r="17" spans="2:59" ht="20.25" hidden="1" customHeight="1">
      <c r="B17" s="1071"/>
      <c r="C17" s="1114"/>
      <c r="D17" s="1082"/>
      <c r="E17" s="1083"/>
      <c r="F17" s="349"/>
      <c r="G17" s="1074"/>
      <c r="H17" s="1081"/>
      <c r="I17" s="1082"/>
      <c r="J17" s="1082"/>
      <c r="K17" s="1083"/>
      <c r="L17" s="1081"/>
      <c r="M17" s="1082"/>
      <c r="N17" s="1083"/>
      <c r="O17" s="1081"/>
      <c r="P17" s="1082"/>
      <c r="Q17" s="1082"/>
      <c r="R17" s="1082"/>
      <c r="S17" s="1088"/>
      <c r="T17" s="348">
        <f>WEEKDAY(DATE($AC$2,$AG$2,1))</f>
        <v>4</v>
      </c>
      <c r="U17" s="346">
        <f>WEEKDAY(DATE($AC$2,$AG$2,2))</f>
        <v>5</v>
      </c>
      <c r="V17" s="346">
        <f>WEEKDAY(DATE($AC$2,$AG$2,3))</f>
        <v>6</v>
      </c>
      <c r="W17" s="346">
        <f>WEEKDAY(DATE($AC$2,$AG$2,4))</f>
        <v>7</v>
      </c>
      <c r="X17" s="346">
        <f>WEEKDAY(DATE($AC$2,$AG$2,5))</f>
        <v>1</v>
      </c>
      <c r="Y17" s="346">
        <f>WEEKDAY(DATE($AC$2,$AG$2,6))</f>
        <v>2</v>
      </c>
      <c r="Z17" s="345">
        <f>WEEKDAY(DATE($AC$2,$AG$2,7))</f>
        <v>3</v>
      </c>
      <c r="AA17" s="347">
        <f>WEEKDAY(DATE($AC$2,$AG$2,8))</f>
        <v>4</v>
      </c>
      <c r="AB17" s="346">
        <f>WEEKDAY(DATE($AC$2,$AG$2,9))</f>
        <v>5</v>
      </c>
      <c r="AC17" s="346">
        <f>WEEKDAY(DATE($AC$2,$AG$2,10))</f>
        <v>6</v>
      </c>
      <c r="AD17" s="346">
        <f>WEEKDAY(DATE($AC$2,$AG$2,11))</f>
        <v>7</v>
      </c>
      <c r="AE17" s="346">
        <f>WEEKDAY(DATE($AC$2,$AG$2,12))</f>
        <v>1</v>
      </c>
      <c r="AF17" s="346">
        <f>WEEKDAY(DATE($AC$2,$AG$2,13))</f>
        <v>2</v>
      </c>
      <c r="AG17" s="345">
        <f>WEEKDAY(DATE($AC$2,$AG$2,14))</f>
        <v>3</v>
      </c>
      <c r="AH17" s="347">
        <f>WEEKDAY(DATE($AC$2,$AG$2,15))</f>
        <v>4</v>
      </c>
      <c r="AI17" s="346">
        <f>WEEKDAY(DATE($AC$2,$AG$2,16))</f>
        <v>5</v>
      </c>
      <c r="AJ17" s="346">
        <f>WEEKDAY(DATE($AC$2,$AG$2,17))</f>
        <v>6</v>
      </c>
      <c r="AK17" s="346">
        <f>WEEKDAY(DATE($AC$2,$AG$2,18))</f>
        <v>7</v>
      </c>
      <c r="AL17" s="346">
        <f>WEEKDAY(DATE($AC$2,$AG$2,19))</f>
        <v>1</v>
      </c>
      <c r="AM17" s="346">
        <f>WEEKDAY(DATE($AC$2,$AG$2,20))</f>
        <v>2</v>
      </c>
      <c r="AN17" s="345">
        <f>WEEKDAY(DATE($AC$2,$AG$2,21))</f>
        <v>3</v>
      </c>
      <c r="AO17" s="347">
        <f>WEEKDAY(DATE($AC$2,$AG$2,22))</f>
        <v>4</v>
      </c>
      <c r="AP17" s="346">
        <f>WEEKDAY(DATE($AC$2,$AG$2,23))</f>
        <v>5</v>
      </c>
      <c r="AQ17" s="346">
        <f>WEEKDAY(DATE($AC$2,$AG$2,24))</f>
        <v>6</v>
      </c>
      <c r="AR17" s="346">
        <f>WEEKDAY(DATE($AC$2,$AG$2,25))</f>
        <v>7</v>
      </c>
      <c r="AS17" s="346">
        <f>WEEKDAY(DATE($AC$2,$AG$2,26))</f>
        <v>1</v>
      </c>
      <c r="AT17" s="346">
        <f>WEEKDAY(DATE($AC$2,$AG$2,27))</f>
        <v>2</v>
      </c>
      <c r="AU17" s="345">
        <f>WEEKDAY(DATE($AC$2,$AG$2,28))</f>
        <v>3</v>
      </c>
      <c r="AV17" s="347">
        <f>IF(AV16=29,WEEKDAY(DATE($AC$2,$AG$2,29)),0)</f>
        <v>4</v>
      </c>
      <c r="AW17" s="346">
        <f>IF(AW16=30,WEEKDAY(DATE($AC$2,$AG$2,30)),0)</f>
        <v>5</v>
      </c>
      <c r="AX17" s="345">
        <f>IF(AX16=31,WEEKDAY(DATE($AC$2,$AG$2,31)),0)</f>
        <v>0</v>
      </c>
      <c r="AY17" s="1109"/>
      <c r="AZ17" s="1110"/>
      <c r="BA17" s="1114"/>
      <c r="BB17" s="1088"/>
      <c r="BC17" s="1114"/>
      <c r="BD17" s="1082"/>
      <c r="BE17" s="1082"/>
      <c r="BF17" s="1082"/>
      <c r="BG17" s="1088"/>
    </row>
    <row r="18" spans="2:59" ht="20.25" customHeight="1" thickBot="1">
      <c r="B18" s="1072"/>
      <c r="C18" s="1115"/>
      <c r="D18" s="1085"/>
      <c r="E18" s="1086"/>
      <c r="F18" s="344"/>
      <c r="G18" s="1075"/>
      <c r="H18" s="1084"/>
      <c r="I18" s="1085"/>
      <c r="J18" s="1085"/>
      <c r="K18" s="1086"/>
      <c r="L18" s="1084"/>
      <c r="M18" s="1085"/>
      <c r="N18" s="1086"/>
      <c r="O18" s="1084"/>
      <c r="P18" s="1085"/>
      <c r="Q18" s="1085"/>
      <c r="R18" s="1085"/>
      <c r="S18" s="1089"/>
      <c r="T18" s="343" t="str">
        <f t="shared" ref="T18:AU18" si="0">IF(T17=1,"日",IF(T17=2,"月",IF(T17=3,"火",IF(T17=4,"水",IF(T17=5,"木",IF(T17=6,"金","土"))))))</f>
        <v>水</v>
      </c>
      <c r="U18" s="340" t="str">
        <f t="shared" si="0"/>
        <v>木</v>
      </c>
      <c r="V18" s="340" t="str">
        <f t="shared" si="0"/>
        <v>金</v>
      </c>
      <c r="W18" s="340" t="str">
        <f t="shared" si="0"/>
        <v>土</v>
      </c>
      <c r="X18" s="340" t="str">
        <f t="shared" si="0"/>
        <v>日</v>
      </c>
      <c r="Y18" s="340" t="str">
        <f t="shared" si="0"/>
        <v>月</v>
      </c>
      <c r="Z18" s="341" t="str">
        <f t="shared" si="0"/>
        <v>火</v>
      </c>
      <c r="AA18" s="342" t="str">
        <f t="shared" si="0"/>
        <v>水</v>
      </c>
      <c r="AB18" s="340" t="str">
        <f t="shared" si="0"/>
        <v>木</v>
      </c>
      <c r="AC18" s="340" t="str">
        <f t="shared" si="0"/>
        <v>金</v>
      </c>
      <c r="AD18" s="340" t="str">
        <f t="shared" si="0"/>
        <v>土</v>
      </c>
      <c r="AE18" s="340" t="str">
        <f t="shared" si="0"/>
        <v>日</v>
      </c>
      <c r="AF18" s="340" t="str">
        <f t="shared" si="0"/>
        <v>月</v>
      </c>
      <c r="AG18" s="341" t="str">
        <f t="shared" si="0"/>
        <v>火</v>
      </c>
      <c r="AH18" s="342" t="str">
        <f t="shared" si="0"/>
        <v>水</v>
      </c>
      <c r="AI18" s="340" t="str">
        <f t="shared" si="0"/>
        <v>木</v>
      </c>
      <c r="AJ18" s="340" t="str">
        <f t="shared" si="0"/>
        <v>金</v>
      </c>
      <c r="AK18" s="340" t="str">
        <f t="shared" si="0"/>
        <v>土</v>
      </c>
      <c r="AL18" s="340" t="str">
        <f t="shared" si="0"/>
        <v>日</v>
      </c>
      <c r="AM18" s="340" t="str">
        <f t="shared" si="0"/>
        <v>月</v>
      </c>
      <c r="AN18" s="341" t="str">
        <f t="shared" si="0"/>
        <v>火</v>
      </c>
      <c r="AO18" s="342" t="str">
        <f t="shared" si="0"/>
        <v>水</v>
      </c>
      <c r="AP18" s="340" t="str">
        <f t="shared" si="0"/>
        <v>木</v>
      </c>
      <c r="AQ18" s="340" t="str">
        <f t="shared" si="0"/>
        <v>金</v>
      </c>
      <c r="AR18" s="340" t="str">
        <f t="shared" si="0"/>
        <v>土</v>
      </c>
      <c r="AS18" s="340" t="str">
        <f t="shared" si="0"/>
        <v>日</v>
      </c>
      <c r="AT18" s="340" t="str">
        <f t="shared" si="0"/>
        <v>月</v>
      </c>
      <c r="AU18" s="341" t="str">
        <f t="shared" si="0"/>
        <v>火</v>
      </c>
      <c r="AV18" s="340" t="str">
        <f>IF(AV17=1,"日",IF(AV17=2,"月",IF(AV17=3,"火",IF(AV17=4,"水",IF(AV17=5,"木",IF(AV17=6,"金",IF(AV17=0,"","土")))))))</f>
        <v>水</v>
      </c>
      <c r="AW18" s="340" t="str">
        <f>IF(AW17=1,"日",IF(AW17=2,"月",IF(AW17=3,"火",IF(AW17=4,"水",IF(AW17=5,"木",IF(AW17=6,"金",IF(AW17=0,"","土")))))))</f>
        <v>木</v>
      </c>
      <c r="AX18" s="340" t="str">
        <f>IF(AX17=1,"日",IF(AX17=2,"月",IF(AX17=3,"火",IF(AX17=4,"水",IF(AX17=5,"木",IF(AX17=6,"金",IF(AX17=0,"","土")))))))</f>
        <v/>
      </c>
      <c r="AY18" s="1111"/>
      <c r="AZ18" s="1112"/>
      <c r="BA18" s="1115"/>
      <c r="BB18" s="1089"/>
      <c r="BC18" s="1115"/>
      <c r="BD18" s="1085"/>
      <c r="BE18" s="1085"/>
      <c r="BF18" s="1085"/>
      <c r="BG18" s="1089"/>
    </row>
    <row r="19" spans="2:59" ht="20.25" customHeight="1">
      <c r="B19" s="339"/>
      <c r="C19" s="1122"/>
      <c r="D19" s="1123"/>
      <c r="E19" s="1124"/>
      <c r="F19" s="338"/>
      <c r="G19" s="1097"/>
      <c r="H19" s="1125"/>
      <c r="I19" s="1123"/>
      <c r="J19" s="1123"/>
      <c r="K19" s="1124"/>
      <c r="L19" s="1116"/>
      <c r="M19" s="1117"/>
      <c r="N19" s="1118"/>
      <c r="O19" s="337" t="s">
        <v>352</v>
      </c>
      <c r="P19" s="336"/>
      <c r="Q19" s="336"/>
      <c r="R19" s="335"/>
      <c r="S19" s="334"/>
      <c r="T19" s="332"/>
      <c r="U19" s="331"/>
      <c r="V19" s="331"/>
      <c r="W19" s="331"/>
      <c r="X19" s="331"/>
      <c r="Y19" s="331"/>
      <c r="Z19" s="333"/>
      <c r="AA19" s="332"/>
      <c r="AB19" s="331"/>
      <c r="AC19" s="331"/>
      <c r="AD19" s="331"/>
      <c r="AE19" s="331"/>
      <c r="AF19" s="331"/>
      <c r="AG19" s="333"/>
      <c r="AH19" s="332"/>
      <c r="AI19" s="331"/>
      <c r="AJ19" s="331"/>
      <c r="AK19" s="331"/>
      <c r="AL19" s="331"/>
      <c r="AM19" s="331"/>
      <c r="AN19" s="333"/>
      <c r="AO19" s="332"/>
      <c r="AP19" s="331"/>
      <c r="AQ19" s="331"/>
      <c r="AR19" s="331"/>
      <c r="AS19" s="331"/>
      <c r="AT19" s="331"/>
      <c r="AU19" s="333"/>
      <c r="AV19" s="332"/>
      <c r="AW19" s="331"/>
      <c r="AX19" s="330"/>
      <c r="AY19" s="1133"/>
      <c r="AZ19" s="1134"/>
      <c r="BA19" s="1105"/>
      <c r="BB19" s="1106"/>
      <c r="BC19" s="1126"/>
      <c r="BD19" s="1117"/>
      <c r="BE19" s="1117"/>
      <c r="BF19" s="1117"/>
      <c r="BG19" s="1127"/>
    </row>
    <row r="20" spans="2:59" ht="20.25" customHeight="1">
      <c r="B20" s="289">
        <v>1</v>
      </c>
      <c r="C20" s="1050"/>
      <c r="D20" s="1036"/>
      <c r="E20" s="1037"/>
      <c r="F20" s="298"/>
      <c r="G20" s="1033"/>
      <c r="H20" s="1035"/>
      <c r="I20" s="1036"/>
      <c r="J20" s="1036"/>
      <c r="K20" s="1037"/>
      <c r="L20" s="1044"/>
      <c r="M20" s="1045"/>
      <c r="N20" s="1046"/>
      <c r="O20" s="297" t="s">
        <v>351</v>
      </c>
      <c r="P20" s="296"/>
      <c r="Q20" s="296"/>
      <c r="R20" s="295"/>
      <c r="S20" s="294"/>
      <c r="T20" s="292" t="str">
        <f>IF(T19="","",VLOOKUP(T19,'シフト記号表（勤務時間帯）'!$C$5:$W$46,21,FALSE))</f>
        <v/>
      </c>
      <c r="U20" s="291" t="str">
        <f>IF(U19="","",VLOOKUP(U19,'シフト記号表（勤務時間帯）'!$C$5:$W$46,21,FALSE))</f>
        <v/>
      </c>
      <c r="V20" s="291" t="str">
        <f>IF(V19="","",VLOOKUP(V19,'シフト記号表（勤務時間帯）'!$C$5:$W$46,21,FALSE))</f>
        <v/>
      </c>
      <c r="W20" s="291" t="str">
        <f>IF(W19="","",VLOOKUP(W19,'シフト記号表（勤務時間帯）'!$C$5:$W$46,21,FALSE))</f>
        <v/>
      </c>
      <c r="X20" s="291" t="str">
        <f>IF(X19="","",VLOOKUP(X19,'シフト記号表（勤務時間帯）'!$C$5:$W$46,21,FALSE))</f>
        <v/>
      </c>
      <c r="Y20" s="291" t="str">
        <f>IF(Y19="","",VLOOKUP(Y19,'シフト記号表（勤務時間帯）'!$C$5:$W$46,21,FALSE))</f>
        <v/>
      </c>
      <c r="Z20" s="293" t="str">
        <f>IF(Z19="","",VLOOKUP(Z19,'シフト記号表（勤務時間帯）'!$C$5:$W$46,21,FALSE))</f>
        <v/>
      </c>
      <c r="AA20" s="292" t="str">
        <f>IF(AA19="","",VLOOKUP(AA19,'シフト記号表（勤務時間帯）'!$C$5:$W$46,21,FALSE))</f>
        <v/>
      </c>
      <c r="AB20" s="291" t="str">
        <f>IF(AB19="","",VLOOKUP(AB19,'シフト記号表（勤務時間帯）'!$C$5:$W$46,21,FALSE))</f>
        <v/>
      </c>
      <c r="AC20" s="291" t="str">
        <f>IF(AC19="","",VLOOKUP(AC19,'シフト記号表（勤務時間帯）'!$C$5:$W$46,21,FALSE))</f>
        <v/>
      </c>
      <c r="AD20" s="291" t="str">
        <f>IF(AD19="","",VLOOKUP(AD19,'シフト記号表（勤務時間帯）'!$C$5:$W$46,21,FALSE))</f>
        <v/>
      </c>
      <c r="AE20" s="291" t="str">
        <f>IF(AE19="","",VLOOKUP(AE19,'シフト記号表（勤務時間帯）'!$C$5:$W$46,21,FALSE))</f>
        <v/>
      </c>
      <c r="AF20" s="291" t="str">
        <f>IF(AF19="","",VLOOKUP(AF19,'シフト記号表（勤務時間帯）'!$C$5:$W$46,21,FALSE))</f>
        <v/>
      </c>
      <c r="AG20" s="293" t="str">
        <f>IF(AG19="","",VLOOKUP(AG19,'シフト記号表（勤務時間帯）'!$C$5:$W$46,21,FALSE))</f>
        <v/>
      </c>
      <c r="AH20" s="292" t="str">
        <f>IF(AH19="","",VLOOKUP(AH19,'シフト記号表（勤務時間帯）'!$C$5:$W$46,21,FALSE))</f>
        <v/>
      </c>
      <c r="AI20" s="291" t="str">
        <f>IF(AI19="","",VLOOKUP(AI19,'シフト記号表（勤務時間帯）'!$C$5:$W$46,21,FALSE))</f>
        <v/>
      </c>
      <c r="AJ20" s="291" t="str">
        <f>IF(AJ19="","",VLOOKUP(AJ19,'シフト記号表（勤務時間帯）'!$C$5:$W$46,21,FALSE))</f>
        <v/>
      </c>
      <c r="AK20" s="291" t="str">
        <f>IF(AK19="","",VLOOKUP(AK19,'シフト記号表（勤務時間帯）'!$C$5:$W$46,21,FALSE))</f>
        <v/>
      </c>
      <c r="AL20" s="291" t="str">
        <f>IF(AL19="","",VLOOKUP(AL19,'シフト記号表（勤務時間帯）'!$C$5:$W$46,21,FALSE))</f>
        <v/>
      </c>
      <c r="AM20" s="291" t="str">
        <f>IF(AM19="","",VLOOKUP(AM19,'シフト記号表（勤務時間帯）'!$C$5:$W$46,21,FALSE))</f>
        <v/>
      </c>
      <c r="AN20" s="293" t="str">
        <f>IF(AN19="","",VLOOKUP(AN19,'シフト記号表（勤務時間帯）'!$C$5:$W$46,21,FALSE))</f>
        <v/>
      </c>
      <c r="AO20" s="292" t="str">
        <f>IF(AO19="","",VLOOKUP(AO19,'シフト記号表（勤務時間帯）'!$C$5:$W$46,21,FALSE))</f>
        <v/>
      </c>
      <c r="AP20" s="291" t="str">
        <f>IF(AP19="","",VLOOKUP(AP19,'シフト記号表（勤務時間帯）'!$C$5:$W$46,21,FALSE))</f>
        <v/>
      </c>
      <c r="AQ20" s="291" t="str">
        <f>IF(AQ19="","",VLOOKUP(AQ19,'シフト記号表（勤務時間帯）'!$C$5:$W$46,21,FALSE))</f>
        <v/>
      </c>
      <c r="AR20" s="291" t="str">
        <f>IF(AR19="","",VLOOKUP(AR19,'シフト記号表（勤務時間帯）'!$C$5:$W$46,21,FALSE))</f>
        <v/>
      </c>
      <c r="AS20" s="291" t="str">
        <f>IF(AS19="","",VLOOKUP(AS19,'シフト記号表（勤務時間帯）'!$C$5:$W$46,21,FALSE))</f>
        <v/>
      </c>
      <c r="AT20" s="291" t="str">
        <f>IF(AT19="","",VLOOKUP(AT19,'シフト記号表（勤務時間帯）'!$C$5:$W$46,21,FALSE))</f>
        <v/>
      </c>
      <c r="AU20" s="293" t="str">
        <f>IF(AU19="","",VLOOKUP(AU19,'シフト記号表（勤務時間帯）'!$C$5:$W$46,21,FALSE))</f>
        <v/>
      </c>
      <c r="AV20" s="292" t="str">
        <f>IF(AV19="","",VLOOKUP(AV19,'シフト記号表（勤務時間帯）'!$C$5:$W$46,21,FALSE))</f>
        <v/>
      </c>
      <c r="AW20" s="291" t="str">
        <f>IF(AW19="","",VLOOKUP(AW19,'シフト記号表（勤務時間帯）'!$C$5:$W$46,21,FALSE))</f>
        <v/>
      </c>
      <c r="AX20" s="290" t="str">
        <f>IF(AX19="","",VLOOKUP(AX19,'シフト記号表（勤務時間帯）'!$C$5:$W$46,21,FALSE))</f>
        <v/>
      </c>
      <c r="AY20" s="1060">
        <f>IF($BB$3="計画",SUM(T20:AU20),IF($BB$3="実績",SUM(T20:AX20),""))</f>
        <v>0</v>
      </c>
      <c r="AZ20" s="1061"/>
      <c r="BA20" s="1062">
        <f>IF($BB$3="計画",AY20/4,IF($BB$3="実績",(AY20/($BB$7/7)),""))</f>
        <v>0</v>
      </c>
      <c r="BB20" s="1063"/>
      <c r="BC20" s="1056"/>
      <c r="BD20" s="1045"/>
      <c r="BE20" s="1045"/>
      <c r="BF20" s="1045"/>
      <c r="BG20" s="1057"/>
    </row>
    <row r="21" spans="2:59" ht="20.25" customHeight="1">
      <c r="B21" s="313"/>
      <c r="C21" s="1051"/>
      <c r="D21" s="1039"/>
      <c r="E21" s="1040"/>
      <c r="F21" s="312">
        <f>C20</f>
        <v>0</v>
      </c>
      <c r="G21" s="1034"/>
      <c r="H21" s="1038"/>
      <c r="I21" s="1039"/>
      <c r="J21" s="1039"/>
      <c r="K21" s="1040"/>
      <c r="L21" s="1047"/>
      <c r="M21" s="1048"/>
      <c r="N21" s="1049"/>
      <c r="O21" s="321" t="s">
        <v>350</v>
      </c>
      <c r="P21" s="320"/>
      <c r="Q21" s="320"/>
      <c r="R21" s="326"/>
      <c r="S21" s="325"/>
      <c r="T21" s="282" t="str">
        <f>IF(T19="","",VLOOKUP(T19,'シフト記号表（勤務時間帯）'!$C$5:$Y$46,23,FALSE))</f>
        <v/>
      </c>
      <c r="U21" s="266" t="str">
        <f>IF(U19="","",VLOOKUP(U19,'シフト記号表（勤務時間帯）'!$C$5:$Y$46,23,FALSE))</f>
        <v/>
      </c>
      <c r="V21" s="266" t="str">
        <f>IF(V19="","",VLOOKUP(V19,'シフト記号表（勤務時間帯）'!$C$5:$Y$46,23,FALSE))</f>
        <v/>
      </c>
      <c r="W21" s="266" t="str">
        <f>IF(W19="","",VLOOKUP(W19,'シフト記号表（勤務時間帯）'!$C$5:$Y$46,23,FALSE))</f>
        <v/>
      </c>
      <c r="X21" s="266" t="str">
        <f>IF(X19="","",VLOOKUP(X19,'シフト記号表（勤務時間帯）'!$C$5:$Y$46,23,FALSE))</f>
        <v/>
      </c>
      <c r="Y21" s="266" t="str">
        <f>IF(Y19="","",VLOOKUP(Y19,'シフト記号表（勤務時間帯）'!$C$5:$Y$46,23,FALSE))</f>
        <v/>
      </c>
      <c r="Z21" s="283" t="str">
        <f>IF(Z19="","",VLOOKUP(Z19,'シフト記号表（勤務時間帯）'!$C$5:$Y$46,23,FALSE))</f>
        <v/>
      </c>
      <c r="AA21" s="282" t="str">
        <f>IF(AA19="","",VLOOKUP(AA19,'シフト記号表（勤務時間帯）'!$C$5:$Y$46,23,FALSE))</f>
        <v/>
      </c>
      <c r="AB21" s="266" t="str">
        <f>IF(AB19="","",VLOOKUP(AB19,'シフト記号表（勤務時間帯）'!$C$5:$Y$46,23,FALSE))</f>
        <v/>
      </c>
      <c r="AC21" s="266" t="str">
        <f>IF(AC19="","",VLOOKUP(AC19,'シフト記号表（勤務時間帯）'!$C$5:$Y$46,23,FALSE))</f>
        <v/>
      </c>
      <c r="AD21" s="266" t="str">
        <f>IF(AD19="","",VLOOKUP(AD19,'シフト記号表（勤務時間帯）'!$C$5:$Y$46,23,FALSE))</f>
        <v/>
      </c>
      <c r="AE21" s="266" t="str">
        <f>IF(AE19="","",VLOOKUP(AE19,'シフト記号表（勤務時間帯）'!$C$5:$Y$46,23,FALSE))</f>
        <v/>
      </c>
      <c r="AF21" s="266" t="str">
        <f>IF(AF19="","",VLOOKUP(AF19,'シフト記号表（勤務時間帯）'!$C$5:$Y$46,23,FALSE))</f>
        <v/>
      </c>
      <c r="AG21" s="283" t="str">
        <f>IF(AG19="","",VLOOKUP(AG19,'シフト記号表（勤務時間帯）'!$C$5:$Y$46,23,FALSE))</f>
        <v/>
      </c>
      <c r="AH21" s="282" t="str">
        <f>IF(AH19="","",VLOOKUP(AH19,'シフト記号表（勤務時間帯）'!$C$5:$Y$46,23,FALSE))</f>
        <v/>
      </c>
      <c r="AI21" s="266" t="str">
        <f>IF(AI19="","",VLOOKUP(AI19,'シフト記号表（勤務時間帯）'!$C$5:$Y$46,23,FALSE))</f>
        <v/>
      </c>
      <c r="AJ21" s="266" t="str">
        <f>IF(AJ19="","",VLOOKUP(AJ19,'シフト記号表（勤務時間帯）'!$C$5:$Y$46,23,FALSE))</f>
        <v/>
      </c>
      <c r="AK21" s="266" t="str">
        <f>IF(AK19="","",VLOOKUP(AK19,'シフト記号表（勤務時間帯）'!$C$5:$Y$46,23,FALSE))</f>
        <v/>
      </c>
      <c r="AL21" s="266" t="str">
        <f>IF(AL19="","",VLOOKUP(AL19,'シフト記号表（勤務時間帯）'!$C$5:$Y$46,23,FALSE))</f>
        <v/>
      </c>
      <c r="AM21" s="266" t="str">
        <f>IF(AM19="","",VLOOKUP(AM19,'シフト記号表（勤務時間帯）'!$C$5:$Y$46,23,FALSE))</f>
        <v/>
      </c>
      <c r="AN21" s="283" t="str">
        <f>IF(AN19="","",VLOOKUP(AN19,'シフト記号表（勤務時間帯）'!$C$5:$Y$46,23,FALSE))</f>
        <v/>
      </c>
      <c r="AO21" s="282" t="str">
        <f>IF(AO19="","",VLOOKUP(AO19,'シフト記号表（勤務時間帯）'!$C$5:$Y$46,23,FALSE))</f>
        <v/>
      </c>
      <c r="AP21" s="266" t="str">
        <f>IF(AP19="","",VLOOKUP(AP19,'シフト記号表（勤務時間帯）'!$C$5:$Y$46,23,FALSE))</f>
        <v/>
      </c>
      <c r="AQ21" s="266" t="str">
        <f>IF(AQ19="","",VLOOKUP(AQ19,'シフト記号表（勤務時間帯）'!$C$5:$Y$46,23,FALSE))</f>
        <v/>
      </c>
      <c r="AR21" s="266" t="str">
        <f>IF(AR19="","",VLOOKUP(AR19,'シフト記号表（勤務時間帯）'!$C$5:$Y$46,23,FALSE))</f>
        <v/>
      </c>
      <c r="AS21" s="266" t="str">
        <f>IF(AS19="","",VLOOKUP(AS19,'シフト記号表（勤務時間帯）'!$C$5:$Y$46,23,FALSE))</f>
        <v/>
      </c>
      <c r="AT21" s="266" t="str">
        <f>IF(AT19="","",VLOOKUP(AT19,'シフト記号表（勤務時間帯）'!$C$5:$Y$46,23,FALSE))</f>
        <v/>
      </c>
      <c r="AU21" s="283" t="str">
        <f>IF(AU19="","",VLOOKUP(AU19,'シフト記号表（勤務時間帯）'!$C$5:$Y$46,23,FALSE))</f>
        <v/>
      </c>
      <c r="AV21" s="282" t="str">
        <f>IF(AV19="","",VLOOKUP(AV19,'シフト記号表（勤務時間帯）'!$C$5:$Y$46,23,FALSE))</f>
        <v/>
      </c>
      <c r="AW21" s="266" t="str">
        <f>IF(AW19="","",VLOOKUP(AW19,'シフト記号表（勤務時間帯）'!$C$5:$Y$46,23,FALSE))</f>
        <v/>
      </c>
      <c r="AX21" s="265" t="str">
        <f>IF(AX19="","",VLOOKUP(AX19,'シフト記号表（勤務時間帯）'!$C$5:$Y$46,23,FALSE))</f>
        <v/>
      </c>
      <c r="AY21" s="1064">
        <f>IF($BB$3="計画",SUM(T21:AU21),IF($BB$3="実績",SUM(T21:AX21),""))</f>
        <v>0</v>
      </c>
      <c r="AZ21" s="1065"/>
      <c r="BA21" s="1066">
        <f>IF($BB$3="計画",AY21/4,IF($BB$3="実績",(AY21/($BB$7/7)),""))</f>
        <v>0</v>
      </c>
      <c r="BB21" s="1067"/>
      <c r="BC21" s="1058"/>
      <c r="BD21" s="1048"/>
      <c r="BE21" s="1048"/>
      <c r="BF21" s="1048"/>
      <c r="BG21" s="1059"/>
    </row>
    <row r="22" spans="2:59" ht="20.25" customHeight="1">
      <c r="B22" s="307"/>
      <c r="C22" s="1098"/>
      <c r="D22" s="1099"/>
      <c r="E22" s="1100"/>
      <c r="F22" s="329"/>
      <c r="G22" s="1129"/>
      <c r="H22" s="1101"/>
      <c r="I22" s="1099"/>
      <c r="J22" s="1099"/>
      <c r="K22" s="1100"/>
      <c r="L22" s="1041"/>
      <c r="M22" s="1042"/>
      <c r="N22" s="1043"/>
      <c r="O22" s="317" t="s">
        <v>352</v>
      </c>
      <c r="P22" s="324"/>
      <c r="Q22" s="324"/>
      <c r="R22" s="323"/>
      <c r="S22" s="322"/>
      <c r="T22" s="301"/>
      <c r="U22" s="300"/>
      <c r="V22" s="300"/>
      <c r="W22" s="300"/>
      <c r="X22" s="300"/>
      <c r="Y22" s="300"/>
      <c r="Z22" s="302"/>
      <c r="AA22" s="301"/>
      <c r="AB22" s="300"/>
      <c r="AC22" s="300"/>
      <c r="AD22" s="300"/>
      <c r="AE22" s="300"/>
      <c r="AF22" s="300"/>
      <c r="AG22" s="302"/>
      <c r="AH22" s="301"/>
      <c r="AI22" s="300"/>
      <c r="AJ22" s="300"/>
      <c r="AK22" s="300"/>
      <c r="AL22" s="300"/>
      <c r="AM22" s="300"/>
      <c r="AN22" s="302"/>
      <c r="AO22" s="301"/>
      <c r="AP22" s="300"/>
      <c r="AQ22" s="300"/>
      <c r="AR22" s="300"/>
      <c r="AS22" s="300"/>
      <c r="AT22" s="300"/>
      <c r="AU22" s="302"/>
      <c r="AV22" s="301"/>
      <c r="AW22" s="300"/>
      <c r="AX22" s="299"/>
      <c r="AY22" s="1052"/>
      <c r="AZ22" s="1053"/>
      <c r="BA22" s="1068"/>
      <c r="BB22" s="1069"/>
      <c r="BC22" s="1054"/>
      <c r="BD22" s="1042"/>
      <c r="BE22" s="1042"/>
      <c r="BF22" s="1042"/>
      <c r="BG22" s="1055"/>
    </row>
    <row r="23" spans="2:59" ht="20.25" customHeight="1">
      <c r="B23" s="289">
        <f>B20+1</f>
        <v>2</v>
      </c>
      <c r="C23" s="1050"/>
      <c r="D23" s="1036"/>
      <c r="E23" s="1037"/>
      <c r="F23" s="298"/>
      <c r="G23" s="1033"/>
      <c r="H23" s="1035"/>
      <c r="I23" s="1036"/>
      <c r="J23" s="1036"/>
      <c r="K23" s="1037"/>
      <c r="L23" s="1044"/>
      <c r="M23" s="1045"/>
      <c r="N23" s="1046"/>
      <c r="O23" s="297" t="s">
        <v>351</v>
      </c>
      <c r="P23" s="296"/>
      <c r="Q23" s="296"/>
      <c r="R23" s="295"/>
      <c r="S23" s="294"/>
      <c r="T23" s="292" t="str">
        <f>IF(T22="","",VLOOKUP(T22,'シフト記号表（勤務時間帯）'!$C$5:$W$46,21,FALSE))</f>
        <v/>
      </c>
      <c r="U23" s="291" t="str">
        <f>IF(U22="","",VLOOKUP(U22,'シフト記号表（勤務時間帯）'!$C$5:$W$46,21,FALSE))</f>
        <v/>
      </c>
      <c r="V23" s="291" t="str">
        <f>IF(V22="","",VLOOKUP(V22,'シフト記号表（勤務時間帯）'!$C$5:$W$46,21,FALSE))</f>
        <v/>
      </c>
      <c r="W23" s="291" t="str">
        <f>IF(W22="","",VLOOKUP(W22,'シフト記号表（勤務時間帯）'!$C$5:$W$46,21,FALSE))</f>
        <v/>
      </c>
      <c r="X23" s="291" t="str">
        <f>IF(X22="","",VLOOKUP(X22,'シフト記号表（勤務時間帯）'!$C$5:$W$46,21,FALSE))</f>
        <v/>
      </c>
      <c r="Y23" s="291" t="str">
        <f>IF(Y22="","",VLOOKUP(Y22,'シフト記号表（勤務時間帯）'!$C$5:$W$46,21,FALSE))</f>
        <v/>
      </c>
      <c r="Z23" s="293" t="str">
        <f>IF(Z22="","",VLOOKUP(Z22,'シフト記号表（勤務時間帯）'!$C$5:$W$46,21,FALSE))</f>
        <v/>
      </c>
      <c r="AA23" s="292" t="str">
        <f>IF(AA22="","",VLOOKUP(AA22,'シフト記号表（勤務時間帯）'!$C$5:$W$46,21,FALSE))</f>
        <v/>
      </c>
      <c r="AB23" s="291" t="str">
        <f>IF(AB22="","",VLOOKUP(AB22,'シフト記号表（勤務時間帯）'!$C$5:$W$46,21,FALSE))</f>
        <v/>
      </c>
      <c r="AC23" s="291" t="str">
        <f>IF(AC22="","",VLOOKUP(AC22,'シフト記号表（勤務時間帯）'!$C$5:$W$46,21,FALSE))</f>
        <v/>
      </c>
      <c r="AD23" s="291" t="str">
        <f>IF(AD22="","",VLOOKUP(AD22,'シフト記号表（勤務時間帯）'!$C$5:$W$46,21,FALSE))</f>
        <v/>
      </c>
      <c r="AE23" s="291" t="str">
        <f>IF(AE22="","",VLOOKUP(AE22,'シフト記号表（勤務時間帯）'!$C$5:$W$46,21,FALSE))</f>
        <v/>
      </c>
      <c r="AF23" s="291" t="str">
        <f>IF(AF22="","",VLOOKUP(AF22,'シフト記号表（勤務時間帯）'!$C$5:$W$46,21,FALSE))</f>
        <v/>
      </c>
      <c r="AG23" s="293" t="str">
        <f>IF(AG22="","",VLOOKUP(AG22,'シフト記号表（勤務時間帯）'!$C$5:$W$46,21,FALSE))</f>
        <v/>
      </c>
      <c r="AH23" s="292" t="str">
        <f>IF(AH22="","",VLOOKUP(AH22,'シフト記号表（勤務時間帯）'!$C$5:$W$46,21,FALSE))</f>
        <v/>
      </c>
      <c r="AI23" s="291" t="str">
        <f>IF(AI22="","",VLOOKUP(AI22,'シフト記号表（勤務時間帯）'!$C$5:$W$46,21,FALSE))</f>
        <v/>
      </c>
      <c r="AJ23" s="291" t="str">
        <f>IF(AJ22="","",VLOOKUP(AJ22,'シフト記号表（勤務時間帯）'!$C$5:$W$46,21,FALSE))</f>
        <v/>
      </c>
      <c r="AK23" s="291" t="str">
        <f>IF(AK22="","",VLOOKUP(AK22,'シフト記号表（勤務時間帯）'!$C$5:$W$46,21,FALSE))</f>
        <v/>
      </c>
      <c r="AL23" s="291" t="str">
        <f>IF(AL22="","",VLOOKUP(AL22,'シフト記号表（勤務時間帯）'!$C$5:$W$46,21,FALSE))</f>
        <v/>
      </c>
      <c r="AM23" s="291" t="str">
        <f>IF(AM22="","",VLOOKUP(AM22,'シフト記号表（勤務時間帯）'!$C$5:$W$46,21,FALSE))</f>
        <v/>
      </c>
      <c r="AN23" s="293" t="str">
        <f>IF(AN22="","",VLOOKUP(AN22,'シフト記号表（勤務時間帯）'!$C$5:$W$46,21,FALSE))</f>
        <v/>
      </c>
      <c r="AO23" s="292" t="str">
        <f>IF(AO22="","",VLOOKUP(AO22,'シフト記号表（勤務時間帯）'!$C$5:$W$46,21,FALSE))</f>
        <v/>
      </c>
      <c r="AP23" s="291" t="str">
        <f>IF(AP22="","",VLOOKUP(AP22,'シフト記号表（勤務時間帯）'!$C$5:$W$46,21,FALSE))</f>
        <v/>
      </c>
      <c r="AQ23" s="291" t="str">
        <f>IF(AQ22="","",VLOOKUP(AQ22,'シフト記号表（勤務時間帯）'!$C$5:$W$46,21,FALSE))</f>
        <v/>
      </c>
      <c r="AR23" s="291" t="str">
        <f>IF(AR22="","",VLOOKUP(AR22,'シフト記号表（勤務時間帯）'!$C$5:$W$46,21,FALSE))</f>
        <v/>
      </c>
      <c r="AS23" s="291" t="str">
        <f>IF(AS22="","",VLOOKUP(AS22,'シフト記号表（勤務時間帯）'!$C$5:$W$46,21,FALSE))</f>
        <v/>
      </c>
      <c r="AT23" s="291" t="str">
        <f>IF(AT22="","",VLOOKUP(AT22,'シフト記号表（勤務時間帯）'!$C$5:$W$46,21,FALSE))</f>
        <v/>
      </c>
      <c r="AU23" s="293" t="str">
        <f>IF(AU22="","",VLOOKUP(AU22,'シフト記号表（勤務時間帯）'!$C$5:$W$46,21,FALSE))</f>
        <v/>
      </c>
      <c r="AV23" s="292" t="str">
        <f>IF(AV22="","",VLOOKUP(AV22,'シフト記号表（勤務時間帯）'!$C$5:$W$46,21,FALSE))</f>
        <v/>
      </c>
      <c r="AW23" s="291" t="str">
        <f>IF(AW22="","",VLOOKUP(AW22,'シフト記号表（勤務時間帯）'!$C$5:$W$46,21,FALSE))</f>
        <v/>
      </c>
      <c r="AX23" s="290" t="str">
        <f>IF(AX22="","",VLOOKUP(AX22,'シフト記号表（勤務時間帯）'!$C$5:$W$46,21,FALSE))</f>
        <v/>
      </c>
      <c r="AY23" s="1060">
        <f>IF($BB$3="計画",SUM(T23:AU23),IF($BB$3="実績",SUM(T23:AX23),""))</f>
        <v>0</v>
      </c>
      <c r="AZ23" s="1061"/>
      <c r="BA23" s="1062">
        <f>IF($BB$3="計画",AY23/4,IF($BB$3="実績",(AY23/($BB$7/7)),""))</f>
        <v>0</v>
      </c>
      <c r="BB23" s="1063"/>
      <c r="BC23" s="1056"/>
      <c r="BD23" s="1045"/>
      <c r="BE23" s="1045"/>
      <c r="BF23" s="1045"/>
      <c r="BG23" s="1057"/>
    </row>
    <row r="24" spans="2:59" ht="20.25" customHeight="1">
      <c r="B24" s="313"/>
      <c r="C24" s="1051"/>
      <c r="D24" s="1039"/>
      <c r="E24" s="1040"/>
      <c r="F24" s="312">
        <f>C23</f>
        <v>0</v>
      </c>
      <c r="G24" s="1034"/>
      <c r="H24" s="1038"/>
      <c r="I24" s="1039"/>
      <c r="J24" s="1039"/>
      <c r="K24" s="1040"/>
      <c r="L24" s="1047"/>
      <c r="M24" s="1048"/>
      <c r="N24" s="1049"/>
      <c r="O24" s="321" t="s">
        <v>350</v>
      </c>
      <c r="P24" s="320"/>
      <c r="Q24" s="320"/>
      <c r="R24" s="326"/>
      <c r="S24" s="325"/>
      <c r="T24" s="282" t="str">
        <f>IF(T22="","",VLOOKUP(T22,'シフト記号表（勤務時間帯）'!$C$5:$Y$46,23,FALSE))</f>
        <v/>
      </c>
      <c r="U24" s="266" t="str">
        <f>IF(U22="","",VLOOKUP(U22,'シフト記号表（勤務時間帯）'!$C$5:$Y$46,23,FALSE))</f>
        <v/>
      </c>
      <c r="V24" s="266" t="str">
        <f>IF(V22="","",VLOOKUP(V22,'シフト記号表（勤務時間帯）'!$C$5:$Y$46,23,FALSE))</f>
        <v/>
      </c>
      <c r="W24" s="266" t="str">
        <f>IF(W22="","",VLOOKUP(W22,'シフト記号表（勤務時間帯）'!$C$5:$Y$46,23,FALSE))</f>
        <v/>
      </c>
      <c r="X24" s="266" t="str">
        <f>IF(X22="","",VLOOKUP(X22,'シフト記号表（勤務時間帯）'!$C$5:$Y$46,23,FALSE))</f>
        <v/>
      </c>
      <c r="Y24" s="266" t="str">
        <f>IF(Y22="","",VLOOKUP(Y22,'シフト記号表（勤務時間帯）'!$C$5:$Y$46,23,FALSE))</f>
        <v/>
      </c>
      <c r="Z24" s="283" t="str">
        <f>IF(Z22="","",VLOOKUP(Z22,'シフト記号表（勤務時間帯）'!$C$5:$Y$46,23,FALSE))</f>
        <v/>
      </c>
      <c r="AA24" s="282" t="str">
        <f>IF(AA22="","",VLOOKUP(AA22,'シフト記号表（勤務時間帯）'!$C$5:$Y$46,23,FALSE))</f>
        <v/>
      </c>
      <c r="AB24" s="266" t="str">
        <f>IF(AB22="","",VLOOKUP(AB22,'シフト記号表（勤務時間帯）'!$C$5:$Y$46,23,FALSE))</f>
        <v/>
      </c>
      <c r="AC24" s="266" t="str">
        <f>IF(AC22="","",VLOOKUP(AC22,'シフト記号表（勤務時間帯）'!$C$5:$Y$46,23,FALSE))</f>
        <v/>
      </c>
      <c r="AD24" s="266" t="str">
        <f>IF(AD22="","",VLOOKUP(AD22,'シフト記号表（勤務時間帯）'!$C$5:$Y$46,23,FALSE))</f>
        <v/>
      </c>
      <c r="AE24" s="266" t="str">
        <f>IF(AE22="","",VLOOKUP(AE22,'シフト記号表（勤務時間帯）'!$C$5:$Y$46,23,FALSE))</f>
        <v/>
      </c>
      <c r="AF24" s="266" t="str">
        <f>IF(AF22="","",VLOOKUP(AF22,'シフト記号表（勤務時間帯）'!$C$5:$Y$46,23,FALSE))</f>
        <v/>
      </c>
      <c r="AG24" s="283" t="str">
        <f>IF(AG22="","",VLOOKUP(AG22,'シフト記号表（勤務時間帯）'!$C$5:$Y$46,23,FALSE))</f>
        <v/>
      </c>
      <c r="AH24" s="282" t="str">
        <f>IF(AH22="","",VLOOKUP(AH22,'シフト記号表（勤務時間帯）'!$C$5:$Y$46,23,FALSE))</f>
        <v/>
      </c>
      <c r="AI24" s="266" t="str">
        <f>IF(AI22="","",VLOOKUP(AI22,'シフト記号表（勤務時間帯）'!$C$5:$Y$46,23,FALSE))</f>
        <v/>
      </c>
      <c r="AJ24" s="266" t="str">
        <f>IF(AJ22="","",VLOOKUP(AJ22,'シフト記号表（勤務時間帯）'!$C$5:$Y$46,23,FALSE))</f>
        <v/>
      </c>
      <c r="AK24" s="266" t="str">
        <f>IF(AK22="","",VLOOKUP(AK22,'シフト記号表（勤務時間帯）'!$C$5:$Y$46,23,FALSE))</f>
        <v/>
      </c>
      <c r="AL24" s="266" t="str">
        <f>IF(AL22="","",VLOOKUP(AL22,'シフト記号表（勤務時間帯）'!$C$5:$Y$46,23,FALSE))</f>
        <v/>
      </c>
      <c r="AM24" s="266" t="str">
        <f>IF(AM22="","",VLOOKUP(AM22,'シフト記号表（勤務時間帯）'!$C$5:$Y$46,23,FALSE))</f>
        <v/>
      </c>
      <c r="AN24" s="283" t="str">
        <f>IF(AN22="","",VLOOKUP(AN22,'シフト記号表（勤務時間帯）'!$C$5:$Y$46,23,FALSE))</f>
        <v/>
      </c>
      <c r="AO24" s="282" t="str">
        <f>IF(AO22="","",VLOOKUP(AO22,'シフト記号表（勤務時間帯）'!$C$5:$Y$46,23,FALSE))</f>
        <v/>
      </c>
      <c r="AP24" s="266" t="str">
        <f>IF(AP22="","",VLOOKUP(AP22,'シフト記号表（勤務時間帯）'!$C$5:$Y$46,23,FALSE))</f>
        <v/>
      </c>
      <c r="AQ24" s="266" t="str">
        <f>IF(AQ22="","",VLOOKUP(AQ22,'シフト記号表（勤務時間帯）'!$C$5:$Y$46,23,FALSE))</f>
        <v/>
      </c>
      <c r="AR24" s="266" t="str">
        <f>IF(AR22="","",VLOOKUP(AR22,'シフト記号表（勤務時間帯）'!$C$5:$Y$46,23,FALSE))</f>
        <v/>
      </c>
      <c r="AS24" s="266" t="str">
        <f>IF(AS22="","",VLOOKUP(AS22,'シフト記号表（勤務時間帯）'!$C$5:$Y$46,23,FALSE))</f>
        <v/>
      </c>
      <c r="AT24" s="266" t="str">
        <f>IF(AT22="","",VLOOKUP(AT22,'シフト記号表（勤務時間帯）'!$C$5:$Y$46,23,FALSE))</f>
        <v/>
      </c>
      <c r="AU24" s="283" t="str">
        <f>IF(AU22="","",VLOOKUP(AU22,'シフト記号表（勤務時間帯）'!$C$5:$Y$46,23,FALSE))</f>
        <v/>
      </c>
      <c r="AV24" s="282" t="str">
        <f>IF(AV22="","",VLOOKUP(AV22,'シフト記号表（勤務時間帯）'!$C$5:$Y$46,23,FALSE))</f>
        <v/>
      </c>
      <c r="AW24" s="266" t="str">
        <f>IF(AW22="","",VLOOKUP(AW22,'シフト記号表（勤務時間帯）'!$C$5:$Y$46,23,FALSE))</f>
        <v/>
      </c>
      <c r="AX24" s="265" t="str">
        <f>IF(AX22="","",VLOOKUP(AX22,'シフト記号表（勤務時間帯）'!$C$5:$Y$46,23,FALSE))</f>
        <v/>
      </c>
      <c r="AY24" s="1064">
        <f>IF($BB$3="計画",SUM(T24:AU24),IF($BB$3="実績",SUM(T24:AX24),""))</f>
        <v>0</v>
      </c>
      <c r="AZ24" s="1065"/>
      <c r="BA24" s="1066">
        <f>IF($BB$3="計画",AY24/4,IF($BB$3="実績",(AY24/($BB$7/7)),""))</f>
        <v>0</v>
      </c>
      <c r="BB24" s="1067"/>
      <c r="BC24" s="1058"/>
      <c r="BD24" s="1048"/>
      <c r="BE24" s="1048"/>
      <c r="BF24" s="1048"/>
      <c r="BG24" s="1059"/>
    </row>
    <row r="25" spans="2:59" ht="20.25" customHeight="1">
      <c r="B25" s="307"/>
      <c r="C25" s="1050"/>
      <c r="D25" s="1036"/>
      <c r="E25" s="1037"/>
      <c r="F25" s="298"/>
      <c r="G25" s="1032"/>
      <c r="H25" s="1035"/>
      <c r="I25" s="1036"/>
      <c r="J25" s="1036"/>
      <c r="K25" s="1037"/>
      <c r="L25" s="1041"/>
      <c r="M25" s="1042"/>
      <c r="N25" s="1043"/>
      <c r="O25" s="317" t="s">
        <v>352</v>
      </c>
      <c r="P25" s="324"/>
      <c r="Q25" s="324"/>
      <c r="R25" s="323"/>
      <c r="S25" s="322"/>
      <c r="T25" s="301"/>
      <c r="U25" s="300"/>
      <c r="V25" s="300"/>
      <c r="W25" s="300"/>
      <c r="X25" s="300"/>
      <c r="Y25" s="300"/>
      <c r="Z25" s="302"/>
      <c r="AA25" s="301"/>
      <c r="AB25" s="300"/>
      <c r="AC25" s="300"/>
      <c r="AD25" s="300"/>
      <c r="AE25" s="300"/>
      <c r="AF25" s="300"/>
      <c r="AG25" s="302"/>
      <c r="AH25" s="301"/>
      <c r="AI25" s="300"/>
      <c r="AJ25" s="300"/>
      <c r="AK25" s="300"/>
      <c r="AL25" s="300"/>
      <c r="AM25" s="300"/>
      <c r="AN25" s="302"/>
      <c r="AO25" s="301"/>
      <c r="AP25" s="300"/>
      <c r="AQ25" s="300"/>
      <c r="AR25" s="300"/>
      <c r="AS25" s="300"/>
      <c r="AT25" s="300"/>
      <c r="AU25" s="302"/>
      <c r="AV25" s="301"/>
      <c r="AW25" s="300"/>
      <c r="AX25" s="299"/>
      <c r="AY25" s="1052"/>
      <c r="AZ25" s="1053"/>
      <c r="BA25" s="1068"/>
      <c r="BB25" s="1069"/>
      <c r="BC25" s="1054"/>
      <c r="BD25" s="1042"/>
      <c r="BE25" s="1042"/>
      <c r="BF25" s="1042"/>
      <c r="BG25" s="1055"/>
    </row>
    <row r="26" spans="2:59" ht="20.25" customHeight="1">
      <c r="B26" s="289">
        <f>B23+1</f>
        <v>3</v>
      </c>
      <c r="C26" s="1050"/>
      <c r="D26" s="1036"/>
      <c r="E26" s="1037"/>
      <c r="F26" s="298"/>
      <c r="G26" s="1033"/>
      <c r="H26" s="1035"/>
      <c r="I26" s="1036"/>
      <c r="J26" s="1036"/>
      <c r="K26" s="1037"/>
      <c r="L26" s="1044"/>
      <c r="M26" s="1045"/>
      <c r="N26" s="1046"/>
      <c r="O26" s="297" t="s">
        <v>351</v>
      </c>
      <c r="P26" s="296"/>
      <c r="Q26" s="296"/>
      <c r="R26" s="295"/>
      <c r="S26" s="294"/>
      <c r="T26" s="292" t="str">
        <f>IF(T25="","",VLOOKUP(T25,'シフト記号表（勤務時間帯）'!$C$5:$W$46,21,FALSE))</f>
        <v/>
      </c>
      <c r="U26" s="291" t="str">
        <f>IF(U25="","",VLOOKUP(U25,'シフト記号表（勤務時間帯）'!$C$5:$W$46,21,FALSE))</f>
        <v/>
      </c>
      <c r="V26" s="291" t="str">
        <f>IF(V25="","",VLOOKUP(V25,'シフト記号表（勤務時間帯）'!$C$5:$W$46,21,FALSE))</f>
        <v/>
      </c>
      <c r="W26" s="291" t="str">
        <f>IF(W25="","",VLOOKUP(W25,'シフト記号表（勤務時間帯）'!$C$5:$W$46,21,FALSE))</f>
        <v/>
      </c>
      <c r="X26" s="291" t="str">
        <f>IF(X25="","",VLOOKUP(X25,'シフト記号表（勤務時間帯）'!$C$5:$W$46,21,FALSE))</f>
        <v/>
      </c>
      <c r="Y26" s="291" t="str">
        <f>IF(Y25="","",VLOOKUP(Y25,'シフト記号表（勤務時間帯）'!$C$5:$W$46,21,FALSE))</f>
        <v/>
      </c>
      <c r="Z26" s="293" t="str">
        <f>IF(Z25="","",VLOOKUP(Z25,'シフト記号表（勤務時間帯）'!$C$5:$W$46,21,FALSE))</f>
        <v/>
      </c>
      <c r="AA26" s="292" t="str">
        <f>IF(AA25="","",VLOOKUP(AA25,'シフト記号表（勤務時間帯）'!$C$5:$W$46,21,FALSE))</f>
        <v/>
      </c>
      <c r="AB26" s="291" t="str">
        <f>IF(AB25="","",VLOOKUP(AB25,'シフト記号表（勤務時間帯）'!$C$5:$W$46,21,FALSE))</f>
        <v/>
      </c>
      <c r="AC26" s="291" t="str">
        <f>IF(AC25="","",VLOOKUP(AC25,'シフト記号表（勤務時間帯）'!$C$5:$W$46,21,FALSE))</f>
        <v/>
      </c>
      <c r="AD26" s="291" t="str">
        <f>IF(AD25="","",VLOOKUP(AD25,'シフト記号表（勤務時間帯）'!$C$5:$W$46,21,FALSE))</f>
        <v/>
      </c>
      <c r="AE26" s="291" t="str">
        <f>IF(AE25="","",VLOOKUP(AE25,'シフト記号表（勤務時間帯）'!$C$5:$W$46,21,FALSE))</f>
        <v/>
      </c>
      <c r="AF26" s="291" t="str">
        <f>IF(AF25="","",VLOOKUP(AF25,'シフト記号表（勤務時間帯）'!$C$5:$W$46,21,FALSE))</f>
        <v/>
      </c>
      <c r="AG26" s="293" t="str">
        <f>IF(AG25="","",VLOOKUP(AG25,'シフト記号表（勤務時間帯）'!$C$5:$W$46,21,FALSE))</f>
        <v/>
      </c>
      <c r="AH26" s="292" t="str">
        <f>IF(AH25="","",VLOOKUP(AH25,'シフト記号表（勤務時間帯）'!$C$5:$W$46,21,FALSE))</f>
        <v/>
      </c>
      <c r="AI26" s="291" t="str">
        <f>IF(AI25="","",VLOOKUP(AI25,'シフト記号表（勤務時間帯）'!$C$5:$W$46,21,FALSE))</f>
        <v/>
      </c>
      <c r="AJ26" s="291" t="str">
        <f>IF(AJ25="","",VLOOKUP(AJ25,'シフト記号表（勤務時間帯）'!$C$5:$W$46,21,FALSE))</f>
        <v/>
      </c>
      <c r="AK26" s="291" t="str">
        <f>IF(AK25="","",VLOOKUP(AK25,'シフト記号表（勤務時間帯）'!$C$5:$W$46,21,FALSE))</f>
        <v/>
      </c>
      <c r="AL26" s="291" t="str">
        <f>IF(AL25="","",VLOOKUP(AL25,'シフト記号表（勤務時間帯）'!$C$5:$W$46,21,FALSE))</f>
        <v/>
      </c>
      <c r="AM26" s="291" t="str">
        <f>IF(AM25="","",VLOOKUP(AM25,'シフト記号表（勤務時間帯）'!$C$5:$W$46,21,FALSE))</f>
        <v/>
      </c>
      <c r="AN26" s="293" t="str">
        <f>IF(AN25="","",VLOOKUP(AN25,'シフト記号表（勤務時間帯）'!$C$5:$W$46,21,FALSE))</f>
        <v/>
      </c>
      <c r="AO26" s="292" t="str">
        <f>IF(AO25="","",VLOOKUP(AO25,'シフト記号表（勤務時間帯）'!$C$5:$W$46,21,FALSE))</f>
        <v/>
      </c>
      <c r="AP26" s="291" t="str">
        <f>IF(AP25="","",VLOOKUP(AP25,'シフト記号表（勤務時間帯）'!$C$5:$W$46,21,FALSE))</f>
        <v/>
      </c>
      <c r="AQ26" s="291" t="str">
        <f>IF(AQ25="","",VLOOKUP(AQ25,'シフト記号表（勤務時間帯）'!$C$5:$W$46,21,FALSE))</f>
        <v/>
      </c>
      <c r="AR26" s="291" t="str">
        <f>IF(AR25="","",VLOOKUP(AR25,'シフト記号表（勤務時間帯）'!$C$5:$W$46,21,FALSE))</f>
        <v/>
      </c>
      <c r="AS26" s="291" t="str">
        <f>IF(AS25="","",VLOOKUP(AS25,'シフト記号表（勤務時間帯）'!$C$5:$W$46,21,FALSE))</f>
        <v/>
      </c>
      <c r="AT26" s="291" t="str">
        <f>IF(AT25="","",VLOOKUP(AT25,'シフト記号表（勤務時間帯）'!$C$5:$W$46,21,FALSE))</f>
        <v/>
      </c>
      <c r="AU26" s="293" t="str">
        <f>IF(AU25="","",VLOOKUP(AU25,'シフト記号表（勤務時間帯）'!$C$5:$W$46,21,FALSE))</f>
        <v/>
      </c>
      <c r="AV26" s="292" t="str">
        <f>IF(AV25="","",VLOOKUP(AV25,'シフト記号表（勤務時間帯）'!$C$5:$W$46,21,FALSE))</f>
        <v/>
      </c>
      <c r="AW26" s="291" t="str">
        <f>IF(AW25="","",VLOOKUP(AW25,'シフト記号表（勤務時間帯）'!$C$5:$W$46,21,FALSE))</f>
        <v/>
      </c>
      <c r="AX26" s="290" t="str">
        <f>IF(AX25="","",VLOOKUP(AX25,'シフト記号表（勤務時間帯）'!$C$5:$W$46,21,FALSE))</f>
        <v/>
      </c>
      <c r="AY26" s="1060">
        <f>IF($BB$3="計画",SUM(T26:AU26),IF($BB$3="実績",SUM(T26:AX26),""))</f>
        <v>0</v>
      </c>
      <c r="AZ26" s="1061"/>
      <c r="BA26" s="1062">
        <f>IF($BB$3="計画",AY26/4,IF($BB$3="実績",(AY26/($BB$7/7)),""))</f>
        <v>0</v>
      </c>
      <c r="BB26" s="1063"/>
      <c r="BC26" s="1056"/>
      <c r="BD26" s="1045"/>
      <c r="BE26" s="1045"/>
      <c r="BF26" s="1045"/>
      <c r="BG26" s="1057"/>
    </row>
    <row r="27" spans="2:59" ht="20.25" customHeight="1">
      <c r="B27" s="313"/>
      <c r="C27" s="1051"/>
      <c r="D27" s="1039"/>
      <c r="E27" s="1040"/>
      <c r="F27" s="312">
        <f>C26</f>
        <v>0</v>
      </c>
      <c r="G27" s="1034"/>
      <c r="H27" s="1038"/>
      <c r="I27" s="1039"/>
      <c r="J27" s="1039"/>
      <c r="K27" s="1040"/>
      <c r="L27" s="1047"/>
      <c r="M27" s="1048"/>
      <c r="N27" s="1049"/>
      <c r="O27" s="321" t="s">
        <v>350</v>
      </c>
      <c r="P27" s="316"/>
      <c r="Q27" s="316"/>
      <c r="R27" s="315"/>
      <c r="S27" s="328"/>
      <c r="T27" s="282" t="str">
        <f>IF(T25="","",VLOOKUP(T25,'シフト記号表（勤務時間帯）'!$C$5:$Y$46,23,FALSE))</f>
        <v/>
      </c>
      <c r="U27" s="266" t="str">
        <f>IF(U25="","",VLOOKUP(U25,'シフト記号表（勤務時間帯）'!$C$5:$Y$46,23,FALSE))</f>
        <v/>
      </c>
      <c r="V27" s="266" t="str">
        <f>IF(V25="","",VLOOKUP(V25,'シフト記号表（勤務時間帯）'!$C$5:$Y$46,23,FALSE))</f>
        <v/>
      </c>
      <c r="W27" s="266" t="str">
        <f>IF(W25="","",VLOOKUP(W25,'シフト記号表（勤務時間帯）'!$C$5:$Y$46,23,FALSE))</f>
        <v/>
      </c>
      <c r="X27" s="266" t="str">
        <f>IF(X25="","",VLOOKUP(X25,'シフト記号表（勤務時間帯）'!$C$5:$Y$46,23,FALSE))</f>
        <v/>
      </c>
      <c r="Y27" s="266" t="str">
        <f>IF(Y25="","",VLOOKUP(Y25,'シフト記号表（勤務時間帯）'!$C$5:$Y$46,23,FALSE))</f>
        <v/>
      </c>
      <c r="Z27" s="283" t="str">
        <f>IF(Z25="","",VLOOKUP(Z25,'シフト記号表（勤務時間帯）'!$C$5:$Y$46,23,FALSE))</f>
        <v/>
      </c>
      <c r="AA27" s="282" t="str">
        <f>IF(AA25="","",VLOOKUP(AA25,'シフト記号表（勤務時間帯）'!$C$5:$Y$46,23,FALSE))</f>
        <v/>
      </c>
      <c r="AB27" s="266" t="str">
        <f>IF(AB25="","",VLOOKUP(AB25,'シフト記号表（勤務時間帯）'!$C$5:$Y$46,23,FALSE))</f>
        <v/>
      </c>
      <c r="AC27" s="266" t="str">
        <f>IF(AC25="","",VLOOKUP(AC25,'シフト記号表（勤務時間帯）'!$C$5:$Y$46,23,FALSE))</f>
        <v/>
      </c>
      <c r="AD27" s="266" t="str">
        <f>IF(AD25="","",VLOOKUP(AD25,'シフト記号表（勤務時間帯）'!$C$5:$Y$46,23,FALSE))</f>
        <v/>
      </c>
      <c r="AE27" s="266" t="str">
        <f>IF(AE25="","",VLOOKUP(AE25,'シフト記号表（勤務時間帯）'!$C$5:$Y$46,23,FALSE))</f>
        <v/>
      </c>
      <c r="AF27" s="266" t="str">
        <f>IF(AF25="","",VLOOKUP(AF25,'シフト記号表（勤務時間帯）'!$C$5:$Y$46,23,FALSE))</f>
        <v/>
      </c>
      <c r="AG27" s="283" t="str">
        <f>IF(AG25="","",VLOOKUP(AG25,'シフト記号表（勤務時間帯）'!$C$5:$Y$46,23,FALSE))</f>
        <v/>
      </c>
      <c r="AH27" s="282" t="str">
        <f>IF(AH25="","",VLOOKUP(AH25,'シフト記号表（勤務時間帯）'!$C$5:$Y$46,23,FALSE))</f>
        <v/>
      </c>
      <c r="AI27" s="266" t="str">
        <f>IF(AI25="","",VLOOKUP(AI25,'シフト記号表（勤務時間帯）'!$C$5:$Y$46,23,FALSE))</f>
        <v/>
      </c>
      <c r="AJ27" s="266" t="str">
        <f>IF(AJ25="","",VLOOKUP(AJ25,'シフト記号表（勤務時間帯）'!$C$5:$Y$46,23,FALSE))</f>
        <v/>
      </c>
      <c r="AK27" s="266" t="str">
        <f>IF(AK25="","",VLOOKUP(AK25,'シフト記号表（勤務時間帯）'!$C$5:$Y$46,23,FALSE))</f>
        <v/>
      </c>
      <c r="AL27" s="266" t="str">
        <f>IF(AL25="","",VLOOKUP(AL25,'シフト記号表（勤務時間帯）'!$C$5:$Y$46,23,FALSE))</f>
        <v/>
      </c>
      <c r="AM27" s="266" t="str">
        <f>IF(AM25="","",VLOOKUP(AM25,'シフト記号表（勤務時間帯）'!$C$5:$Y$46,23,FALSE))</f>
        <v/>
      </c>
      <c r="AN27" s="283" t="str">
        <f>IF(AN25="","",VLOOKUP(AN25,'シフト記号表（勤務時間帯）'!$C$5:$Y$46,23,FALSE))</f>
        <v/>
      </c>
      <c r="AO27" s="282" t="str">
        <f>IF(AO25="","",VLOOKUP(AO25,'シフト記号表（勤務時間帯）'!$C$5:$Y$46,23,FALSE))</f>
        <v/>
      </c>
      <c r="AP27" s="266" t="str">
        <f>IF(AP25="","",VLOOKUP(AP25,'シフト記号表（勤務時間帯）'!$C$5:$Y$46,23,FALSE))</f>
        <v/>
      </c>
      <c r="AQ27" s="266" t="str">
        <f>IF(AQ25="","",VLOOKUP(AQ25,'シフト記号表（勤務時間帯）'!$C$5:$Y$46,23,FALSE))</f>
        <v/>
      </c>
      <c r="AR27" s="266" t="str">
        <f>IF(AR25="","",VLOOKUP(AR25,'シフト記号表（勤務時間帯）'!$C$5:$Y$46,23,FALSE))</f>
        <v/>
      </c>
      <c r="AS27" s="266" t="str">
        <f>IF(AS25="","",VLOOKUP(AS25,'シフト記号表（勤務時間帯）'!$C$5:$Y$46,23,FALSE))</f>
        <v/>
      </c>
      <c r="AT27" s="266" t="str">
        <f>IF(AT25="","",VLOOKUP(AT25,'シフト記号表（勤務時間帯）'!$C$5:$Y$46,23,FALSE))</f>
        <v/>
      </c>
      <c r="AU27" s="283" t="str">
        <f>IF(AU25="","",VLOOKUP(AU25,'シフト記号表（勤務時間帯）'!$C$5:$Y$46,23,FALSE))</f>
        <v/>
      </c>
      <c r="AV27" s="282" t="str">
        <f>IF(AV25="","",VLOOKUP(AV25,'シフト記号表（勤務時間帯）'!$C$5:$Y$46,23,FALSE))</f>
        <v/>
      </c>
      <c r="AW27" s="266" t="str">
        <f>IF(AW25="","",VLOOKUP(AW25,'シフト記号表（勤務時間帯）'!$C$5:$Y$46,23,FALSE))</f>
        <v/>
      </c>
      <c r="AX27" s="265" t="str">
        <f>IF(AX25="","",VLOOKUP(AX25,'シフト記号表（勤務時間帯）'!$C$5:$Y$46,23,FALSE))</f>
        <v/>
      </c>
      <c r="AY27" s="1064">
        <f>IF($BB$3="計画",SUM(T27:AU27),IF($BB$3="実績",SUM(T27:AX27),""))</f>
        <v>0</v>
      </c>
      <c r="AZ27" s="1065"/>
      <c r="BA27" s="1066">
        <f>IF($BB$3="計画",AY27/4,IF($BB$3="実績",(AY27/($BB$7/7)),""))</f>
        <v>0</v>
      </c>
      <c r="BB27" s="1067"/>
      <c r="BC27" s="1058"/>
      <c r="BD27" s="1048"/>
      <c r="BE27" s="1048"/>
      <c r="BF27" s="1048"/>
      <c r="BG27" s="1059"/>
    </row>
    <row r="28" spans="2:59" ht="20.25" customHeight="1">
      <c r="B28" s="307"/>
      <c r="C28" s="1050"/>
      <c r="D28" s="1036"/>
      <c r="E28" s="1037"/>
      <c r="F28" s="298"/>
      <c r="G28" s="1032"/>
      <c r="H28" s="1035"/>
      <c r="I28" s="1036"/>
      <c r="J28" s="1036"/>
      <c r="K28" s="1037"/>
      <c r="L28" s="1041"/>
      <c r="M28" s="1042"/>
      <c r="N28" s="1043"/>
      <c r="O28" s="317" t="s">
        <v>352</v>
      </c>
      <c r="P28" s="324"/>
      <c r="Q28" s="324"/>
      <c r="R28" s="323"/>
      <c r="S28" s="322"/>
      <c r="T28" s="301"/>
      <c r="U28" s="300"/>
      <c r="V28" s="300"/>
      <c r="W28" s="300"/>
      <c r="X28" s="300"/>
      <c r="Y28" s="300"/>
      <c r="Z28" s="302"/>
      <c r="AA28" s="301"/>
      <c r="AB28" s="300"/>
      <c r="AC28" s="300"/>
      <c r="AD28" s="300"/>
      <c r="AE28" s="300"/>
      <c r="AF28" s="300"/>
      <c r="AG28" s="302"/>
      <c r="AH28" s="301"/>
      <c r="AI28" s="300"/>
      <c r="AJ28" s="300"/>
      <c r="AK28" s="300"/>
      <c r="AL28" s="300"/>
      <c r="AM28" s="300"/>
      <c r="AN28" s="302"/>
      <c r="AO28" s="301"/>
      <c r="AP28" s="300"/>
      <c r="AQ28" s="300"/>
      <c r="AR28" s="300"/>
      <c r="AS28" s="300"/>
      <c r="AT28" s="300"/>
      <c r="AU28" s="302"/>
      <c r="AV28" s="301"/>
      <c r="AW28" s="300"/>
      <c r="AX28" s="299"/>
      <c r="AY28" s="1052"/>
      <c r="AZ28" s="1053"/>
      <c r="BA28" s="1068"/>
      <c r="BB28" s="1069"/>
      <c r="BC28" s="1054"/>
      <c r="BD28" s="1042"/>
      <c r="BE28" s="1042"/>
      <c r="BF28" s="1042"/>
      <c r="BG28" s="1055"/>
    </row>
    <row r="29" spans="2:59" ht="20.25" customHeight="1">
      <c r="B29" s="289">
        <f>B26+1</f>
        <v>4</v>
      </c>
      <c r="C29" s="1050"/>
      <c r="D29" s="1036"/>
      <c r="E29" s="1037"/>
      <c r="F29" s="298"/>
      <c r="G29" s="1033"/>
      <c r="H29" s="1035"/>
      <c r="I29" s="1036"/>
      <c r="J29" s="1036"/>
      <c r="K29" s="1037"/>
      <c r="L29" s="1044"/>
      <c r="M29" s="1045"/>
      <c r="N29" s="1046"/>
      <c r="O29" s="297" t="s">
        <v>351</v>
      </c>
      <c r="P29" s="296"/>
      <c r="Q29" s="296"/>
      <c r="R29" s="295"/>
      <c r="S29" s="294"/>
      <c r="T29" s="292" t="str">
        <f>IF(T28="","",VLOOKUP(T28,'シフト記号表（勤務時間帯）'!$C$5:$W$46,21,FALSE))</f>
        <v/>
      </c>
      <c r="U29" s="291" t="str">
        <f>IF(U28="","",VLOOKUP(U28,'シフト記号表（勤務時間帯）'!$C$5:$W$46,21,FALSE))</f>
        <v/>
      </c>
      <c r="V29" s="291" t="str">
        <f>IF(V28="","",VLOOKUP(V28,'シフト記号表（勤務時間帯）'!$C$5:$W$46,21,FALSE))</f>
        <v/>
      </c>
      <c r="W29" s="291" t="str">
        <f>IF(W28="","",VLOOKUP(W28,'シフト記号表（勤務時間帯）'!$C$5:$W$46,21,FALSE))</f>
        <v/>
      </c>
      <c r="X29" s="291" t="str">
        <f>IF(X28="","",VLOOKUP(X28,'シフト記号表（勤務時間帯）'!$C$5:$W$46,21,FALSE))</f>
        <v/>
      </c>
      <c r="Y29" s="291" t="str">
        <f>IF(Y28="","",VLOOKUP(Y28,'シフト記号表（勤務時間帯）'!$C$5:$W$46,21,FALSE))</f>
        <v/>
      </c>
      <c r="Z29" s="293" t="str">
        <f>IF(Z28="","",VLOOKUP(Z28,'シフト記号表（勤務時間帯）'!$C$5:$W$46,21,FALSE))</f>
        <v/>
      </c>
      <c r="AA29" s="292" t="str">
        <f>IF(AA28="","",VLOOKUP(AA28,'シフト記号表（勤務時間帯）'!$C$5:$W$46,21,FALSE))</f>
        <v/>
      </c>
      <c r="AB29" s="291" t="str">
        <f>IF(AB28="","",VLOOKUP(AB28,'シフト記号表（勤務時間帯）'!$C$5:$W$46,21,FALSE))</f>
        <v/>
      </c>
      <c r="AC29" s="291" t="str">
        <f>IF(AC28="","",VLOOKUP(AC28,'シフト記号表（勤務時間帯）'!$C$5:$W$46,21,FALSE))</f>
        <v/>
      </c>
      <c r="AD29" s="291" t="str">
        <f>IF(AD28="","",VLOOKUP(AD28,'シフト記号表（勤務時間帯）'!$C$5:$W$46,21,FALSE))</f>
        <v/>
      </c>
      <c r="AE29" s="291" t="str">
        <f>IF(AE28="","",VLOOKUP(AE28,'シフト記号表（勤務時間帯）'!$C$5:$W$46,21,FALSE))</f>
        <v/>
      </c>
      <c r="AF29" s="291" t="str">
        <f>IF(AF28="","",VLOOKUP(AF28,'シフト記号表（勤務時間帯）'!$C$5:$W$46,21,FALSE))</f>
        <v/>
      </c>
      <c r="AG29" s="293" t="str">
        <f>IF(AG28="","",VLOOKUP(AG28,'シフト記号表（勤務時間帯）'!$C$5:$W$46,21,FALSE))</f>
        <v/>
      </c>
      <c r="AH29" s="292" t="str">
        <f>IF(AH28="","",VLOOKUP(AH28,'シフト記号表（勤務時間帯）'!$C$5:$W$46,21,FALSE))</f>
        <v/>
      </c>
      <c r="AI29" s="291" t="str">
        <f>IF(AI28="","",VLOOKUP(AI28,'シフト記号表（勤務時間帯）'!$C$5:$W$46,21,FALSE))</f>
        <v/>
      </c>
      <c r="AJ29" s="291" t="str">
        <f>IF(AJ28="","",VLOOKUP(AJ28,'シフト記号表（勤務時間帯）'!$C$5:$W$46,21,FALSE))</f>
        <v/>
      </c>
      <c r="AK29" s="291" t="str">
        <f>IF(AK28="","",VLOOKUP(AK28,'シフト記号表（勤務時間帯）'!$C$5:$W$46,21,FALSE))</f>
        <v/>
      </c>
      <c r="AL29" s="291" t="str">
        <f>IF(AL28="","",VLOOKUP(AL28,'シフト記号表（勤務時間帯）'!$C$5:$W$46,21,FALSE))</f>
        <v/>
      </c>
      <c r="AM29" s="291" t="str">
        <f>IF(AM28="","",VLOOKUP(AM28,'シフト記号表（勤務時間帯）'!$C$5:$W$46,21,FALSE))</f>
        <v/>
      </c>
      <c r="AN29" s="293" t="str">
        <f>IF(AN28="","",VLOOKUP(AN28,'シフト記号表（勤務時間帯）'!$C$5:$W$46,21,FALSE))</f>
        <v/>
      </c>
      <c r="AO29" s="292" t="str">
        <f>IF(AO28="","",VLOOKUP(AO28,'シフト記号表（勤務時間帯）'!$C$5:$W$46,21,FALSE))</f>
        <v/>
      </c>
      <c r="AP29" s="291" t="str">
        <f>IF(AP28="","",VLOOKUP(AP28,'シフト記号表（勤務時間帯）'!$C$5:$W$46,21,FALSE))</f>
        <v/>
      </c>
      <c r="AQ29" s="291" t="str">
        <f>IF(AQ28="","",VLOOKUP(AQ28,'シフト記号表（勤務時間帯）'!$C$5:$W$46,21,FALSE))</f>
        <v/>
      </c>
      <c r="AR29" s="291" t="str">
        <f>IF(AR28="","",VLOOKUP(AR28,'シフト記号表（勤務時間帯）'!$C$5:$W$46,21,FALSE))</f>
        <v/>
      </c>
      <c r="AS29" s="291" t="str">
        <f>IF(AS28="","",VLOOKUP(AS28,'シフト記号表（勤務時間帯）'!$C$5:$W$46,21,FALSE))</f>
        <v/>
      </c>
      <c r="AT29" s="291" t="str">
        <f>IF(AT28="","",VLOOKUP(AT28,'シフト記号表（勤務時間帯）'!$C$5:$W$46,21,FALSE))</f>
        <v/>
      </c>
      <c r="AU29" s="293" t="str">
        <f>IF(AU28="","",VLOOKUP(AU28,'シフト記号表（勤務時間帯）'!$C$5:$W$46,21,FALSE))</f>
        <v/>
      </c>
      <c r="AV29" s="292" t="str">
        <f>IF(AV28="","",VLOOKUP(AV28,'シフト記号表（勤務時間帯）'!$C$5:$W$46,21,FALSE))</f>
        <v/>
      </c>
      <c r="AW29" s="291" t="str">
        <f>IF(AW28="","",VLOOKUP(AW28,'シフト記号表（勤務時間帯）'!$C$5:$W$46,21,FALSE))</f>
        <v/>
      </c>
      <c r="AX29" s="290" t="str">
        <f>IF(AX28="","",VLOOKUP(AX28,'シフト記号表（勤務時間帯）'!$C$5:$W$46,21,FALSE))</f>
        <v/>
      </c>
      <c r="AY29" s="1060">
        <f>IF($BB$3="計画",SUM(T29:AU29),IF($BB$3="実績",SUM(T29:AX29),""))</f>
        <v>0</v>
      </c>
      <c r="AZ29" s="1061"/>
      <c r="BA29" s="1062">
        <f>IF($BB$3="計画",AY29/4,IF($BB$3="実績",(AY29/($BB$7/7)),""))</f>
        <v>0</v>
      </c>
      <c r="BB29" s="1063"/>
      <c r="BC29" s="1056"/>
      <c r="BD29" s="1045"/>
      <c r="BE29" s="1045"/>
      <c r="BF29" s="1045"/>
      <c r="BG29" s="1057"/>
    </row>
    <row r="30" spans="2:59" ht="20.25" customHeight="1">
      <c r="B30" s="313"/>
      <c r="C30" s="1051"/>
      <c r="D30" s="1039"/>
      <c r="E30" s="1040"/>
      <c r="F30" s="312">
        <f>C29</f>
        <v>0</v>
      </c>
      <c r="G30" s="1034"/>
      <c r="H30" s="1038"/>
      <c r="I30" s="1039"/>
      <c r="J30" s="1039"/>
      <c r="K30" s="1040"/>
      <c r="L30" s="1047"/>
      <c r="M30" s="1048"/>
      <c r="N30" s="1049"/>
      <c r="O30" s="321" t="s">
        <v>350</v>
      </c>
      <c r="P30" s="327"/>
      <c r="Q30" s="327"/>
      <c r="R30" s="326"/>
      <c r="S30" s="325"/>
      <c r="T30" s="282" t="str">
        <f>IF(T28="","",VLOOKUP(T28,'シフト記号表（勤務時間帯）'!$C$5:$Y$46,23,FALSE))</f>
        <v/>
      </c>
      <c r="U30" s="266" t="str">
        <f>IF(U28="","",VLOOKUP(U28,'シフト記号表（勤務時間帯）'!$C$5:$Y$46,23,FALSE))</f>
        <v/>
      </c>
      <c r="V30" s="266" t="str">
        <f>IF(V28="","",VLOOKUP(V28,'シフト記号表（勤務時間帯）'!$C$5:$Y$46,23,FALSE))</f>
        <v/>
      </c>
      <c r="W30" s="266" t="str">
        <f>IF(W28="","",VLOOKUP(W28,'シフト記号表（勤務時間帯）'!$C$5:$Y$46,23,FALSE))</f>
        <v/>
      </c>
      <c r="X30" s="266" t="str">
        <f>IF(X28="","",VLOOKUP(X28,'シフト記号表（勤務時間帯）'!$C$5:$Y$46,23,FALSE))</f>
        <v/>
      </c>
      <c r="Y30" s="266" t="str">
        <f>IF(Y28="","",VLOOKUP(Y28,'シフト記号表（勤務時間帯）'!$C$5:$Y$46,23,FALSE))</f>
        <v/>
      </c>
      <c r="Z30" s="283" t="str">
        <f>IF(Z28="","",VLOOKUP(Z28,'シフト記号表（勤務時間帯）'!$C$5:$Y$46,23,FALSE))</f>
        <v/>
      </c>
      <c r="AA30" s="282" t="str">
        <f>IF(AA28="","",VLOOKUP(AA28,'シフト記号表（勤務時間帯）'!$C$5:$Y$46,23,FALSE))</f>
        <v/>
      </c>
      <c r="AB30" s="266" t="str">
        <f>IF(AB28="","",VLOOKUP(AB28,'シフト記号表（勤務時間帯）'!$C$5:$Y$46,23,FALSE))</f>
        <v/>
      </c>
      <c r="AC30" s="266" t="str">
        <f>IF(AC28="","",VLOOKUP(AC28,'シフト記号表（勤務時間帯）'!$C$5:$Y$46,23,FALSE))</f>
        <v/>
      </c>
      <c r="AD30" s="266" t="str">
        <f>IF(AD28="","",VLOOKUP(AD28,'シフト記号表（勤務時間帯）'!$C$5:$Y$46,23,FALSE))</f>
        <v/>
      </c>
      <c r="AE30" s="266" t="str">
        <f>IF(AE28="","",VLOOKUP(AE28,'シフト記号表（勤務時間帯）'!$C$5:$Y$46,23,FALSE))</f>
        <v/>
      </c>
      <c r="AF30" s="266" t="str">
        <f>IF(AF28="","",VLOOKUP(AF28,'シフト記号表（勤務時間帯）'!$C$5:$Y$46,23,FALSE))</f>
        <v/>
      </c>
      <c r="AG30" s="283" t="str">
        <f>IF(AG28="","",VLOOKUP(AG28,'シフト記号表（勤務時間帯）'!$C$5:$Y$46,23,FALSE))</f>
        <v/>
      </c>
      <c r="AH30" s="282" t="str">
        <f>IF(AH28="","",VLOOKUP(AH28,'シフト記号表（勤務時間帯）'!$C$5:$Y$46,23,FALSE))</f>
        <v/>
      </c>
      <c r="AI30" s="266" t="str">
        <f>IF(AI28="","",VLOOKUP(AI28,'シフト記号表（勤務時間帯）'!$C$5:$Y$46,23,FALSE))</f>
        <v/>
      </c>
      <c r="AJ30" s="266" t="str">
        <f>IF(AJ28="","",VLOOKUP(AJ28,'シフト記号表（勤務時間帯）'!$C$5:$Y$46,23,FALSE))</f>
        <v/>
      </c>
      <c r="AK30" s="266" t="str">
        <f>IF(AK28="","",VLOOKUP(AK28,'シフト記号表（勤務時間帯）'!$C$5:$Y$46,23,FALSE))</f>
        <v/>
      </c>
      <c r="AL30" s="266" t="str">
        <f>IF(AL28="","",VLOOKUP(AL28,'シフト記号表（勤務時間帯）'!$C$5:$Y$46,23,FALSE))</f>
        <v/>
      </c>
      <c r="AM30" s="266" t="str">
        <f>IF(AM28="","",VLOOKUP(AM28,'シフト記号表（勤務時間帯）'!$C$5:$Y$46,23,FALSE))</f>
        <v/>
      </c>
      <c r="AN30" s="283" t="str">
        <f>IF(AN28="","",VLOOKUP(AN28,'シフト記号表（勤務時間帯）'!$C$5:$Y$46,23,FALSE))</f>
        <v/>
      </c>
      <c r="AO30" s="282" t="str">
        <f>IF(AO28="","",VLOOKUP(AO28,'シフト記号表（勤務時間帯）'!$C$5:$Y$46,23,FALSE))</f>
        <v/>
      </c>
      <c r="AP30" s="266" t="str">
        <f>IF(AP28="","",VLOOKUP(AP28,'シフト記号表（勤務時間帯）'!$C$5:$Y$46,23,FALSE))</f>
        <v/>
      </c>
      <c r="AQ30" s="266" t="str">
        <f>IF(AQ28="","",VLOOKUP(AQ28,'シフト記号表（勤務時間帯）'!$C$5:$Y$46,23,FALSE))</f>
        <v/>
      </c>
      <c r="AR30" s="266" t="str">
        <f>IF(AR28="","",VLOOKUP(AR28,'シフト記号表（勤務時間帯）'!$C$5:$Y$46,23,FALSE))</f>
        <v/>
      </c>
      <c r="AS30" s="266" t="str">
        <f>IF(AS28="","",VLOOKUP(AS28,'シフト記号表（勤務時間帯）'!$C$5:$Y$46,23,FALSE))</f>
        <v/>
      </c>
      <c r="AT30" s="266" t="str">
        <f>IF(AT28="","",VLOOKUP(AT28,'シフト記号表（勤務時間帯）'!$C$5:$Y$46,23,FALSE))</f>
        <v/>
      </c>
      <c r="AU30" s="283" t="str">
        <f>IF(AU28="","",VLOOKUP(AU28,'シフト記号表（勤務時間帯）'!$C$5:$Y$46,23,FALSE))</f>
        <v/>
      </c>
      <c r="AV30" s="282" t="str">
        <f>IF(AV28="","",VLOOKUP(AV28,'シフト記号表（勤務時間帯）'!$C$5:$Y$46,23,FALSE))</f>
        <v/>
      </c>
      <c r="AW30" s="266" t="str">
        <f>IF(AW28="","",VLOOKUP(AW28,'シフト記号表（勤務時間帯）'!$C$5:$Y$46,23,FALSE))</f>
        <v/>
      </c>
      <c r="AX30" s="265" t="str">
        <f>IF(AX28="","",VLOOKUP(AX28,'シフト記号表（勤務時間帯）'!$C$5:$Y$46,23,FALSE))</f>
        <v/>
      </c>
      <c r="AY30" s="1064">
        <f>IF($BB$3="計画",SUM(T30:AU30),IF($BB$3="実績",SUM(T30:AX30),""))</f>
        <v>0</v>
      </c>
      <c r="AZ30" s="1065"/>
      <c r="BA30" s="1066">
        <f>IF($BB$3="計画",AY30/4,IF($BB$3="実績",(AY30/($BB$7/7)),""))</f>
        <v>0</v>
      </c>
      <c r="BB30" s="1067"/>
      <c r="BC30" s="1058"/>
      <c r="BD30" s="1048"/>
      <c r="BE30" s="1048"/>
      <c r="BF30" s="1048"/>
      <c r="BG30" s="1059"/>
    </row>
    <row r="31" spans="2:59" ht="20.25" customHeight="1">
      <c r="B31" s="307"/>
      <c r="C31" s="1050"/>
      <c r="D31" s="1036"/>
      <c r="E31" s="1037"/>
      <c r="F31" s="298"/>
      <c r="G31" s="1032"/>
      <c r="H31" s="1035"/>
      <c r="I31" s="1036"/>
      <c r="J31" s="1036"/>
      <c r="K31" s="1037"/>
      <c r="L31" s="1041"/>
      <c r="M31" s="1042"/>
      <c r="N31" s="1043"/>
      <c r="O31" s="317" t="s">
        <v>352</v>
      </c>
      <c r="P31" s="324"/>
      <c r="Q31" s="324"/>
      <c r="R31" s="323"/>
      <c r="S31" s="322"/>
      <c r="T31" s="301"/>
      <c r="U31" s="300"/>
      <c r="V31" s="300"/>
      <c r="W31" s="300"/>
      <c r="X31" s="300"/>
      <c r="Y31" s="300"/>
      <c r="Z31" s="302"/>
      <c r="AA31" s="301"/>
      <c r="AB31" s="300"/>
      <c r="AC31" s="300"/>
      <c r="AD31" s="300"/>
      <c r="AE31" s="300"/>
      <c r="AF31" s="300"/>
      <c r="AG31" s="302"/>
      <c r="AH31" s="301"/>
      <c r="AI31" s="300"/>
      <c r="AJ31" s="300"/>
      <c r="AK31" s="300"/>
      <c r="AL31" s="300"/>
      <c r="AM31" s="300"/>
      <c r="AN31" s="302"/>
      <c r="AO31" s="301"/>
      <c r="AP31" s="300"/>
      <c r="AQ31" s="300"/>
      <c r="AR31" s="300"/>
      <c r="AS31" s="300"/>
      <c r="AT31" s="300"/>
      <c r="AU31" s="302"/>
      <c r="AV31" s="301"/>
      <c r="AW31" s="300"/>
      <c r="AX31" s="299"/>
      <c r="AY31" s="1052"/>
      <c r="AZ31" s="1053"/>
      <c r="BA31" s="1068"/>
      <c r="BB31" s="1069"/>
      <c r="BC31" s="1054"/>
      <c r="BD31" s="1042"/>
      <c r="BE31" s="1042"/>
      <c r="BF31" s="1042"/>
      <c r="BG31" s="1055"/>
    </row>
    <row r="32" spans="2:59" ht="20.25" customHeight="1">
      <c r="B32" s="289">
        <f>B29+1</f>
        <v>5</v>
      </c>
      <c r="C32" s="1050"/>
      <c r="D32" s="1036"/>
      <c r="E32" s="1037"/>
      <c r="F32" s="298"/>
      <c r="G32" s="1033"/>
      <c r="H32" s="1035"/>
      <c r="I32" s="1036"/>
      <c r="J32" s="1036"/>
      <c r="K32" s="1037"/>
      <c r="L32" s="1044"/>
      <c r="M32" s="1045"/>
      <c r="N32" s="1046"/>
      <c r="O32" s="297" t="s">
        <v>351</v>
      </c>
      <c r="P32" s="296"/>
      <c r="Q32" s="296"/>
      <c r="R32" s="295"/>
      <c r="S32" s="294"/>
      <c r="T32" s="292" t="str">
        <f>IF(T31="","",VLOOKUP(T31,'シフト記号表（勤務時間帯）'!$C$5:$W$46,21,FALSE))</f>
        <v/>
      </c>
      <c r="U32" s="291" t="str">
        <f>IF(U31="","",VLOOKUP(U31,'シフト記号表（勤務時間帯）'!$C$5:$W$46,21,FALSE))</f>
        <v/>
      </c>
      <c r="V32" s="291" t="str">
        <f>IF(V31="","",VLOOKUP(V31,'シフト記号表（勤務時間帯）'!$C$5:$W$46,21,FALSE))</f>
        <v/>
      </c>
      <c r="W32" s="291" t="str">
        <f>IF(W31="","",VLOOKUP(W31,'シフト記号表（勤務時間帯）'!$C$5:$W$46,21,FALSE))</f>
        <v/>
      </c>
      <c r="X32" s="291" t="str">
        <f>IF(X31="","",VLOOKUP(X31,'シフト記号表（勤務時間帯）'!$C$5:$W$46,21,FALSE))</f>
        <v/>
      </c>
      <c r="Y32" s="291" t="str">
        <f>IF(Y31="","",VLOOKUP(Y31,'シフト記号表（勤務時間帯）'!$C$5:$W$46,21,FALSE))</f>
        <v/>
      </c>
      <c r="Z32" s="293" t="str">
        <f>IF(Z31="","",VLOOKUP(Z31,'シフト記号表（勤務時間帯）'!$C$5:$W$46,21,FALSE))</f>
        <v/>
      </c>
      <c r="AA32" s="292" t="str">
        <f>IF(AA31="","",VLOOKUP(AA31,'シフト記号表（勤務時間帯）'!$C$5:$W$46,21,FALSE))</f>
        <v/>
      </c>
      <c r="AB32" s="291" t="str">
        <f>IF(AB31="","",VLOOKUP(AB31,'シフト記号表（勤務時間帯）'!$C$5:$W$46,21,FALSE))</f>
        <v/>
      </c>
      <c r="AC32" s="291" t="str">
        <f>IF(AC31="","",VLOOKUP(AC31,'シフト記号表（勤務時間帯）'!$C$5:$W$46,21,FALSE))</f>
        <v/>
      </c>
      <c r="AD32" s="291" t="str">
        <f>IF(AD31="","",VLOOKUP(AD31,'シフト記号表（勤務時間帯）'!$C$5:$W$46,21,FALSE))</f>
        <v/>
      </c>
      <c r="AE32" s="291" t="str">
        <f>IF(AE31="","",VLOOKUP(AE31,'シフト記号表（勤務時間帯）'!$C$5:$W$46,21,FALSE))</f>
        <v/>
      </c>
      <c r="AF32" s="291" t="str">
        <f>IF(AF31="","",VLOOKUP(AF31,'シフト記号表（勤務時間帯）'!$C$5:$W$46,21,FALSE))</f>
        <v/>
      </c>
      <c r="AG32" s="293" t="str">
        <f>IF(AG31="","",VLOOKUP(AG31,'シフト記号表（勤務時間帯）'!$C$5:$W$46,21,FALSE))</f>
        <v/>
      </c>
      <c r="AH32" s="292" t="str">
        <f>IF(AH31="","",VLOOKUP(AH31,'シフト記号表（勤務時間帯）'!$C$5:$W$46,21,FALSE))</f>
        <v/>
      </c>
      <c r="AI32" s="291" t="str">
        <f>IF(AI31="","",VLOOKUP(AI31,'シフト記号表（勤務時間帯）'!$C$5:$W$46,21,FALSE))</f>
        <v/>
      </c>
      <c r="AJ32" s="291" t="str">
        <f>IF(AJ31="","",VLOOKUP(AJ31,'シフト記号表（勤務時間帯）'!$C$5:$W$46,21,FALSE))</f>
        <v/>
      </c>
      <c r="AK32" s="291" t="str">
        <f>IF(AK31="","",VLOOKUP(AK31,'シフト記号表（勤務時間帯）'!$C$5:$W$46,21,FALSE))</f>
        <v/>
      </c>
      <c r="AL32" s="291" t="str">
        <f>IF(AL31="","",VLOOKUP(AL31,'シフト記号表（勤務時間帯）'!$C$5:$W$46,21,FALSE))</f>
        <v/>
      </c>
      <c r="AM32" s="291" t="str">
        <f>IF(AM31="","",VLOOKUP(AM31,'シフト記号表（勤務時間帯）'!$C$5:$W$46,21,FALSE))</f>
        <v/>
      </c>
      <c r="AN32" s="293" t="str">
        <f>IF(AN31="","",VLOOKUP(AN31,'シフト記号表（勤務時間帯）'!$C$5:$W$46,21,FALSE))</f>
        <v/>
      </c>
      <c r="AO32" s="292" t="str">
        <f>IF(AO31="","",VLOOKUP(AO31,'シフト記号表（勤務時間帯）'!$C$5:$W$46,21,FALSE))</f>
        <v/>
      </c>
      <c r="AP32" s="291" t="str">
        <f>IF(AP31="","",VLOOKUP(AP31,'シフト記号表（勤務時間帯）'!$C$5:$W$46,21,FALSE))</f>
        <v/>
      </c>
      <c r="AQ32" s="291" t="str">
        <f>IF(AQ31="","",VLOOKUP(AQ31,'シフト記号表（勤務時間帯）'!$C$5:$W$46,21,FALSE))</f>
        <v/>
      </c>
      <c r="AR32" s="291" t="str">
        <f>IF(AR31="","",VLOOKUP(AR31,'シフト記号表（勤務時間帯）'!$C$5:$W$46,21,FALSE))</f>
        <v/>
      </c>
      <c r="AS32" s="291" t="str">
        <f>IF(AS31="","",VLOOKUP(AS31,'シフト記号表（勤務時間帯）'!$C$5:$W$46,21,FALSE))</f>
        <v/>
      </c>
      <c r="AT32" s="291" t="str">
        <f>IF(AT31="","",VLOOKUP(AT31,'シフト記号表（勤務時間帯）'!$C$5:$W$46,21,FALSE))</f>
        <v/>
      </c>
      <c r="AU32" s="293" t="str">
        <f>IF(AU31="","",VLOOKUP(AU31,'シフト記号表（勤務時間帯）'!$C$5:$W$46,21,FALSE))</f>
        <v/>
      </c>
      <c r="AV32" s="292" t="str">
        <f>IF(AV31="","",VLOOKUP(AV31,'シフト記号表（勤務時間帯）'!$C$5:$W$46,21,FALSE))</f>
        <v/>
      </c>
      <c r="AW32" s="291" t="str">
        <f>IF(AW31="","",VLOOKUP(AW31,'シフト記号表（勤務時間帯）'!$C$5:$W$46,21,FALSE))</f>
        <v/>
      </c>
      <c r="AX32" s="290" t="str">
        <f>IF(AX31="","",VLOOKUP(AX31,'シフト記号表（勤務時間帯）'!$C$5:$W$46,21,FALSE))</f>
        <v/>
      </c>
      <c r="AY32" s="1060">
        <f>IF($BB$3="計画",SUM(T32:AU32),IF($BB$3="実績",SUM(T32:AX32),""))</f>
        <v>0</v>
      </c>
      <c r="AZ32" s="1061"/>
      <c r="BA32" s="1062">
        <f>IF($BB$3="計画",AY32/4,IF($BB$3="実績",(AY32/($BB$7/7)),""))</f>
        <v>0</v>
      </c>
      <c r="BB32" s="1063"/>
      <c r="BC32" s="1056"/>
      <c r="BD32" s="1045"/>
      <c r="BE32" s="1045"/>
      <c r="BF32" s="1045"/>
      <c r="BG32" s="1057"/>
    </row>
    <row r="33" spans="2:59" ht="20.25" customHeight="1">
      <c r="B33" s="313"/>
      <c r="C33" s="1051"/>
      <c r="D33" s="1039"/>
      <c r="E33" s="1040"/>
      <c r="F33" s="312">
        <f>C32</f>
        <v>0</v>
      </c>
      <c r="G33" s="1034"/>
      <c r="H33" s="1038"/>
      <c r="I33" s="1039"/>
      <c r="J33" s="1039"/>
      <c r="K33" s="1040"/>
      <c r="L33" s="1047"/>
      <c r="M33" s="1048"/>
      <c r="N33" s="1049"/>
      <c r="O33" s="321" t="s">
        <v>350</v>
      </c>
      <c r="P33" s="320"/>
      <c r="Q33" s="320"/>
      <c r="R33" s="319"/>
      <c r="S33" s="318"/>
      <c r="T33" s="282" t="str">
        <f>IF(T31="","",VLOOKUP(T31,'シフト記号表（勤務時間帯）'!$C$5:$Y$46,23,FALSE))</f>
        <v/>
      </c>
      <c r="U33" s="266" t="str">
        <f>IF(U31="","",VLOOKUP(U31,'シフト記号表（勤務時間帯）'!$C$5:$Y$46,23,FALSE))</f>
        <v/>
      </c>
      <c r="V33" s="266" t="str">
        <f>IF(V31="","",VLOOKUP(V31,'シフト記号表（勤務時間帯）'!$C$5:$Y$46,23,FALSE))</f>
        <v/>
      </c>
      <c r="W33" s="266" t="str">
        <f>IF(W31="","",VLOOKUP(W31,'シフト記号表（勤務時間帯）'!$C$5:$Y$46,23,FALSE))</f>
        <v/>
      </c>
      <c r="X33" s="266" t="str">
        <f>IF(X31="","",VLOOKUP(X31,'シフト記号表（勤務時間帯）'!$C$5:$Y$46,23,FALSE))</f>
        <v/>
      </c>
      <c r="Y33" s="266" t="str">
        <f>IF(Y31="","",VLOOKUP(Y31,'シフト記号表（勤務時間帯）'!$C$5:$Y$46,23,FALSE))</f>
        <v/>
      </c>
      <c r="Z33" s="283" t="str">
        <f>IF(Z31="","",VLOOKUP(Z31,'シフト記号表（勤務時間帯）'!$C$5:$Y$46,23,FALSE))</f>
        <v/>
      </c>
      <c r="AA33" s="282" t="str">
        <f>IF(AA31="","",VLOOKUP(AA31,'シフト記号表（勤務時間帯）'!$C$5:$Y$46,23,FALSE))</f>
        <v/>
      </c>
      <c r="AB33" s="266" t="str">
        <f>IF(AB31="","",VLOOKUP(AB31,'シフト記号表（勤務時間帯）'!$C$5:$Y$46,23,FALSE))</f>
        <v/>
      </c>
      <c r="AC33" s="266" t="str">
        <f>IF(AC31="","",VLOOKUP(AC31,'シフト記号表（勤務時間帯）'!$C$5:$Y$46,23,FALSE))</f>
        <v/>
      </c>
      <c r="AD33" s="266" t="str">
        <f>IF(AD31="","",VLOOKUP(AD31,'シフト記号表（勤務時間帯）'!$C$5:$Y$46,23,FALSE))</f>
        <v/>
      </c>
      <c r="AE33" s="266" t="str">
        <f>IF(AE31="","",VLOOKUP(AE31,'シフト記号表（勤務時間帯）'!$C$5:$Y$46,23,FALSE))</f>
        <v/>
      </c>
      <c r="AF33" s="266" t="str">
        <f>IF(AF31="","",VLOOKUP(AF31,'シフト記号表（勤務時間帯）'!$C$5:$Y$46,23,FALSE))</f>
        <v/>
      </c>
      <c r="AG33" s="283" t="str">
        <f>IF(AG31="","",VLOOKUP(AG31,'シフト記号表（勤務時間帯）'!$C$5:$Y$46,23,FALSE))</f>
        <v/>
      </c>
      <c r="AH33" s="282" t="str">
        <f>IF(AH31="","",VLOOKUP(AH31,'シフト記号表（勤務時間帯）'!$C$5:$Y$46,23,FALSE))</f>
        <v/>
      </c>
      <c r="AI33" s="266" t="str">
        <f>IF(AI31="","",VLOOKUP(AI31,'シフト記号表（勤務時間帯）'!$C$5:$Y$46,23,FALSE))</f>
        <v/>
      </c>
      <c r="AJ33" s="266" t="str">
        <f>IF(AJ31="","",VLOOKUP(AJ31,'シフト記号表（勤務時間帯）'!$C$5:$Y$46,23,FALSE))</f>
        <v/>
      </c>
      <c r="AK33" s="266" t="str">
        <f>IF(AK31="","",VLOOKUP(AK31,'シフト記号表（勤務時間帯）'!$C$5:$Y$46,23,FALSE))</f>
        <v/>
      </c>
      <c r="AL33" s="266" t="str">
        <f>IF(AL31="","",VLOOKUP(AL31,'シフト記号表（勤務時間帯）'!$C$5:$Y$46,23,FALSE))</f>
        <v/>
      </c>
      <c r="AM33" s="266" t="str">
        <f>IF(AM31="","",VLOOKUP(AM31,'シフト記号表（勤務時間帯）'!$C$5:$Y$46,23,FALSE))</f>
        <v/>
      </c>
      <c r="AN33" s="283" t="str">
        <f>IF(AN31="","",VLOOKUP(AN31,'シフト記号表（勤務時間帯）'!$C$5:$Y$46,23,FALSE))</f>
        <v/>
      </c>
      <c r="AO33" s="282" t="str">
        <f>IF(AO31="","",VLOOKUP(AO31,'シフト記号表（勤務時間帯）'!$C$5:$Y$46,23,FALSE))</f>
        <v/>
      </c>
      <c r="AP33" s="266" t="str">
        <f>IF(AP31="","",VLOOKUP(AP31,'シフト記号表（勤務時間帯）'!$C$5:$Y$46,23,FALSE))</f>
        <v/>
      </c>
      <c r="AQ33" s="266" t="str">
        <f>IF(AQ31="","",VLOOKUP(AQ31,'シフト記号表（勤務時間帯）'!$C$5:$Y$46,23,FALSE))</f>
        <v/>
      </c>
      <c r="AR33" s="266" t="str">
        <f>IF(AR31="","",VLOOKUP(AR31,'シフト記号表（勤務時間帯）'!$C$5:$Y$46,23,FALSE))</f>
        <v/>
      </c>
      <c r="AS33" s="266" t="str">
        <f>IF(AS31="","",VLOOKUP(AS31,'シフト記号表（勤務時間帯）'!$C$5:$Y$46,23,FALSE))</f>
        <v/>
      </c>
      <c r="AT33" s="266" t="str">
        <f>IF(AT31="","",VLOOKUP(AT31,'シフト記号表（勤務時間帯）'!$C$5:$Y$46,23,FALSE))</f>
        <v/>
      </c>
      <c r="AU33" s="283" t="str">
        <f>IF(AU31="","",VLOOKUP(AU31,'シフト記号表（勤務時間帯）'!$C$5:$Y$46,23,FALSE))</f>
        <v/>
      </c>
      <c r="AV33" s="282" t="str">
        <f>IF(AV31="","",VLOOKUP(AV31,'シフト記号表（勤務時間帯）'!$C$5:$Y$46,23,FALSE))</f>
        <v/>
      </c>
      <c r="AW33" s="266" t="str">
        <f>IF(AW31="","",VLOOKUP(AW31,'シフト記号表（勤務時間帯）'!$C$5:$Y$46,23,FALSE))</f>
        <v/>
      </c>
      <c r="AX33" s="265" t="str">
        <f>IF(AX31="","",VLOOKUP(AX31,'シフト記号表（勤務時間帯）'!$C$5:$Y$46,23,FALSE))</f>
        <v/>
      </c>
      <c r="AY33" s="1064">
        <f>IF($BB$3="計画",SUM(T33:AU33),IF($BB$3="実績",SUM(T33:AX33),""))</f>
        <v>0</v>
      </c>
      <c r="AZ33" s="1065"/>
      <c r="BA33" s="1066">
        <f>IF($BB$3="計画",AY33/4,IF($BB$3="実績",(AY33/($BB$7/7)),""))</f>
        <v>0</v>
      </c>
      <c r="BB33" s="1067"/>
      <c r="BC33" s="1058"/>
      <c r="BD33" s="1048"/>
      <c r="BE33" s="1048"/>
      <c r="BF33" s="1048"/>
      <c r="BG33" s="1059"/>
    </row>
    <row r="34" spans="2:59" ht="20.25" customHeight="1">
      <c r="B34" s="307"/>
      <c r="C34" s="1050"/>
      <c r="D34" s="1036"/>
      <c r="E34" s="1037"/>
      <c r="F34" s="298"/>
      <c r="G34" s="1032"/>
      <c r="H34" s="1035"/>
      <c r="I34" s="1036"/>
      <c r="J34" s="1036"/>
      <c r="K34" s="1037"/>
      <c r="L34" s="1041"/>
      <c r="M34" s="1042"/>
      <c r="N34" s="1043"/>
      <c r="O34" s="317" t="s">
        <v>352</v>
      </c>
      <c r="P34" s="316"/>
      <c r="Q34" s="316"/>
      <c r="R34" s="315"/>
      <c r="S34" s="314"/>
      <c r="T34" s="301"/>
      <c r="U34" s="300"/>
      <c r="V34" s="300"/>
      <c r="W34" s="300"/>
      <c r="X34" s="300"/>
      <c r="Y34" s="300"/>
      <c r="Z34" s="302"/>
      <c r="AA34" s="301"/>
      <c r="AB34" s="300"/>
      <c r="AC34" s="300"/>
      <c r="AD34" s="300"/>
      <c r="AE34" s="300"/>
      <c r="AF34" s="300"/>
      <c r="AG34" s="302"/>
      <c r="AH34" s="301"/>
      <c r="AI34" s="300"/>
      <c r="AJ34" s="300"/>
      <c r="AK34" s="300"/>
      <c r="AL34" s="300"/>
      <c r="AM34" s="300"/>
      <c r="AN34" s="302"/>
      <c r="AO34" s="301"/>
      <c r="AP34" s="300"/>
      <c r="AQ34" s="300"/>
      <c r="AR34" s="300"/>
      <c r="AS34" s="300"/>
      <c r="AT34" s="300"/>
      <c r="AU34" s="302"/>
      <c r="AV34" s="301"/>
      <c r="AW34" s="300"/>
      <c r="AX34" s="299"/>
      <c r="AY34" s="1052"/>
      <c r="AZ34" s="1053"/>
      <c r="BA34" s="1068"/>
      <c r="BB34" s="1069"/>
      <c r="BC34" s="1054"/>
      <c r="BD34" s="1042"/>
      <c r="BE34" s="1042"/>
      <c r="BF34" s="1042"/>
      <c r="BG34" s="1055"/>
    </row>
    <row r="35" spans="2:59" ht="20.25" customHeight="1">
      <c r="B35" s="289">
        <f>B32+1</f>
        <v>6</v>
      </c>
      <c r="C35" s="1050"/>
      <c r="D35" s="1036"/>
      <c r="E35" s="1037"/>
      <c r="F35" s="298"/>
      <c r="G35" s="1033"/>
      <c r="H35" s="1035"/>
      <c r="I35" s="1036"/>
      <c r="J35" s="1036"/>
      <c r="K35" s="1037"/>
      <c r="L35" s="1044"/>
      <c r="M35" s="1045"/>
      <c r="N35" s="1046"/>
      <c r="O35" s="297" t="s">
        <v>351</v>
      </c>
      <c r="P35" s="296"/>
      <c r="Q35" s="296"/>
      <c r="R35" s="295"/>
      <c r="S35" s="294"/>
      <c r="T35" s="292" t="str">
        <f>IF(T34="","",VLOOKUP(T34,'シフト記号表（勤務時間帯）'!$C$5:$W$46,21,FALSE))</f>
        <v/>
      </c>
      <c r="U35" s="291" t="str">
        <f>IF(U34="","",VLOOKUP(U34,'シフト記号表（勤務時間帯）'!$C$5:$W$46,21,FALSE))</f>
        <v/>
      </c>
      <c r="V35" s="291" t="str">
        <f>IF(V34="","",VLOOKUP(V34,'シフト記号表（勤務時間帯）'!$C$5:$W$46,21,FALSE))</f>
        <v/>
      </c>
      <c r="W35" s="291" t="str">
        <f>IF(W34="","",VLOOKUP(W34,'シフト記号表（勤務時間帯）'!$C$5:$W$46,21,FALSE))</f>
        <v/>
      </c>
      <c r="X35" s="291" t="str">
        <f>IF(X34="","",VLOOKUP(X34,'シフト記号表（勤務時間帯）'!$C$5:$W$46,21,FALSE))</f>
        <v/>
      </c>
      <c r="Y35" s="291" t="str">
        <f>IF(Y34="","",VLOOKUP(Y34,'シフト記号表（勤務時間帯）'!$C$5:$W$46,21,FALSE))</f>
        <v/>
      </c>
      <c r="Z35" s="293" t="str">
        <f>IF(Z34="","",VLOOKUP(Z34,'シフト記号表（勤務時間帯）'!$C$5:$W$46,21,FALSE))</f>
        <v/>
      </c>
      <c r="AA35" s="292" t="str">
        <f>IF(AA34="","",VLOOKUP(AA34,'シフト記号表（勤務時間帯）'!$C$5:$W$46,21,FALSE))</f>
        <v/>
      </c>
      <c r="AB35" s="291" t="str">
        <f>IF(AB34="","",VLOOKUP(AB34,'シフト記号表（勤務時間帯）'!$C$5:$W$46,21,FALSE))</f>
        <v/>
      </c>
      <c r="AC35" s="291" t="str">
        <f>IF(AC34="","",VLOOKUP(AC34,'シフト記号表（勤務時間帯）'!$C$5:$W$46,21,FALSE))</f>
        <v/>
      </c>
      <c r="AD35" s="291" t="str">
        <f>IF(AD34="","",VLOOKUP(AD34,'シフト記号表（勤務時間帯）'!$C$5:$W$46,21,FALSE))</f>
        <v/>
      </c>
      <c r="AE35" s="291" t="str">
        <f>IF(AE34="","",VLOOKUP(AE34,'シフト記号表（勤務時間帯）'!$C$5:$W$46,21,FALSE))</f>
        <v/>
      </c>
      <c r="AF35" s="291" t="str">
        <f>IF(AF34="","",VLOOKUP(AF34,'シフト記号表（勤務時間帯）'!$C$5:$W$46,21,FALSE))</f>
        <v/>
      </c>
      <c r="AG35" s="293" t="str">
        <f>IF(AG34="","",VLOOKUP(AG34,'シフト記号表（勤務時間帯）'!$C$5:$W$46,21,FALSE))</f>
        <v/>
      </c>
      <c r="AH35" s="292" t="str">
        <f>IF(AH34="","",VLOOKUP(AH34,'シフト記号表（勤務時間帯）'!$C$5:$W$46,21,FALSE))</f>
        <v/>
      </c>
      <c r="AI35" s="291" t="str">
        <f>IF(AI34="","",VLOOKUP(AI34,'シフト記号表（勤務時間帯）'!$C$5:$W$46,21,FALSE))</f>
        <v/>
      </c>
      <c r="AJ35" s="291" t="str">
        <f>IF(AJ34="","",VLOOKUP(AJ34,'シフト記号表（勤務時間帯）'!$C$5:$W$46,21,FALSE))</f>
        <v/>
      </c>
      <c r="AK35" s="291" t="str">
        <f>IF(AK34="","",VLOOKUP(AK34,'シフト記号表（勤務時間帯）'!$C$5:$W$46,21,FALSE))</f>
        <v/>
      </c>
      <c r="AL35" s="291" t="str">
        <f>IF(AL34="","",VLOOKUP(AL34,'シフト記号表（勤務時間帯）'!$C$5:$W$46,21,FALSE))</f>
        <v/>
      </c>
      <c r="AM35" s="291" t="str">
        <f>IF(AM34="","",VLOOKUP(AM34,'シフト記号表（勤務時間帯）'!$C$5:$W$46,21,FALSE))</f>
        <v/>
      </c>
      <c r="AN35" s="293" t="str">
        <f>IF(AN34="","",VLOOKUP(AN34,'シフト記号表（勤務時間帯）'!$C$5:$W$46,21,FALSE))</f>
        <v/>
      </c>
      <c r="AO35" s="292" t="str">
        <f>IF(AO34="","",VLOOKUP(AO34,'シフト記号表（勤務時間帯）'!$C$5:$W$46,21,FALSE))</f>
        <v/>
      </c>
      <c r="AP35" s="291" t="str">
        <f>IF(AP34="","",VLOOKUP(AP34,'シフト記号表（勤務時間帯）'!$C$5:$W$46,21,FALSE))</f>
        <v/>
      </c>
      <c r="AQ35" s="291" t="str">
        <f>IF(AQ34="","",VLOOKUP(AQ34,'シフト記号表（勤務時間帯）'!$C$5:$W$46,21,FALSE))</f>
        <v/>
      </c>
      <c r="AR35" s="291" t="str">
        <f>IF(AR34="","",VLOOKUP(AR34,'シフト記号表（勤務時間帯）'!$C$5:$W$46,21,FALSE))</f>
        <v/>
      </c>
      <c r="AS35" s="291" t="str">
        <f>IF(AS34="","",VLOOKUP(AS34,'シフト記号表（勤務時間帯）'!$C$5:$W$46,21,FALSE))</f>
        <v/>
      </c>
      <c r="AT35" s="291" t="str">
        <f>IF(AT34="","",VLOOKUP(AT34,'シフト記号表（勤務時間帯）'!$C$5:$W$46,21,FALSE))</f>
        <v/>
      </c>
      <c r="AU35" s="293" t="str">
        <f>IF(AU34="","",VLOOKUP(AU34,'シフト記号表（勤務時間帯）'!$C$5:$W$46,21,FALSE))</f>
        <v/>
      </c>
      <c r="AV35" s="292" t="str">
        <f>IF(AV34="","",VLOOKUP(AV34,'シフト記号表（勤務時間帯）'!$C$5:$W$46,21,FALSE))</f>
        <v/>
      </c>
      <c r="AW35" s="291" t="str">
        <f>IF(AW34="","",VLOOKUP(AW34,'シフト記号表（勤務時間帯）'!$C$5:$W$46,21,FALSE))</f>
        <v/>
      </c>
      <c r="AX35" s="290" t="str">
        <f>IF(AX34="","",VLOOKUP(AX34,'シフト記号表（勤務時間帯）'!$C$5:$W$46,21,FALSE))</f>
        <v/>
      </c>
      <c r="AY35" s="1060">
        <f>IF($BB$3="計画",SUM(T35:AU35),IF($BB$3="実績",SUM(T35:AX35),""))</f>
        <v>0</v>
      </c>
      <c r="AZ35" s="1061"/>
      <c r="BA35" s="1062">
        <f>IF($BB$3="計画",AY35/4,IF($BB$3="実績",(AY35/($BB$7/7)),""))</f>
        <v>0</v>
      </c>
      <c r="BB35" s="1063"/>
      <c r="BC35" s="1056"/>
      <c r="BD35" s="1045"/>
      <c r="BE35" s="1045"/>
      <c r="BF35" s="1045"/>
      <c r="BG35" s="1057"/>
    </row>
    <row r="36" spans="2:59" ht="20.25" customHeight="1">
      <c r="B36" s="313"/>
      <c r="C36" s="1051"/>
      <c r="D36" s="1039"/>
      <c r="E36" s="1040"/>
      <c r="F36" s="312">
        <f>C35</f>
        <v>0</v>
      </c>
      <c r="G36" s="1034"/>
      <c r="H36" s="1038"/>
      <c r="I36" s="1039"/>
      <c r="J36" s="1039"/>
      <c r="K36" s="1040"/>
      <c r="L36" s="1047"/>
      <c r="M36" s="1048"/>
      <c r="N36" s="1049"/>
      <c r="O36" s="321" t="s">
        <v>350</v>
      </c>
      <c r="P36" s="327"/>
      <c r="Q36" s="327"/>
      <c r="R36" s="326"/>
      <c r="S36" s="325"/>
      <c r="T36" s="282" t="str">
        <f>IF(T34="","",VLOOKUP(T34,'シフト記号表（勤務時間帯）'!$C$5:$Y$46,23,FALSE))</f>
        <v/>
      </c>
      <c r="U36" s="266" t="str">
        <f>IF(U34="","",VLOOKUP(U34,'シフト記号表（勤務時間帯）'!$C$5:$Y$46,23,FALSE))</f>
        <v/>
      </c>
      <c r="V36" s="266" t="str">
        <f>IF(V34="","",VLOOKUP(V34,'シフト記号表（勤務時間帯）'!$C$5:$Y$46,23,FALSE))</f>
        <v/>
      </c>
      <c r="W36" s="266" t="str">
        <f>IF(W34="","",VLOOKUP(W34,'シフト記号表（勤務時間帯）'!$C$5:$Y$46,23,FALSE))</f>
        <v/>
      </c>
      <c r="X36" s="266" t="str">
        <f>IF(X34="","",VLOOKUP(X34,'シフト記号表（勤務時間帯）'!$C$5:$Y$46,23,FALSE))</f>
        <v/>
      </c>
      <c r="Y36" s="266" t="str">
        <f>IF(Y34="","",VLOOKUP(Y34,'シフト記号表（勤務時間帯）'!$C$5:$Y$46,23,FALSE))</f>
        <v/>
      </c>
      <c r="Z36" s="283" t="str">
        <f>IF(Z34="","",VLOOKUP(Z34,'シフト記号表（勤務時間帯）'!$C$5:$Y$46,23,FALSE))</f>
        <v/>
      </c>
      <c r="AA36" s="282" t="str">
        <f>IF(AA34="","",VLOOKUP(AA34,'シフト記号表（勤務時間帯）'!$C$5:$Y$46,23,FALSE))</f>
        <v/>
      </c>
      <c r="AB36" s="266" t="str">
        <f>IF(AB34="","",VLOOKUP(AB34,'シフト記号表（勤務時間帯）'!$C$5:$Y$46,23,FALSE))</f>
        <v/>
      </c>
      <c r="AC36" s="266" t="str">
        <f>IF(AC34="","",VLOOKUP(AC34,'シフト記号表（勤務時間帯）'!$C$5:$Y$46,23,FALSE))</f>
        <v/>
      </c>
      <c r="AD36" s="266" t="str">
        <f>IF(AD34="","",VLOOKUP(AD34,'シフト記号表（勤務時間帯）'!$C$5:$Y$46,23,FALSE))</f>
        <v/>
      </c>
      <c r="AE36" s="266" t="str">
        <f>IF(AE34="","",VLOOKUP(AE34,'シフト記号表（勤務時間帯）'!$C$5:$Y$46,23,FALSE))</f>
        <v/>
      </c>
      <c r="AF36" s="266" t="str">
        <f>IF(AF34="","",VLOOKUP(AF34,'シフト記号表（勤務時間帯）'!$C$5:$Y$46,23,FALSE))</f>
        <v/>
      </c>
      <c r="AG36" s="283" t="str">
        <f>IF(AG34="","",VLOOKUP(AG34,'シフト記号表（勤務時間帯）'!$C$5:$Y$46,23,FALSE))</f>
        <v/>
      </c>
      <c r="AH36" s="282" t="str">
        <f>IF(AH34="","",VLOOKUP(AH34,'シフト記号表（勤務時間帯）'!$C$5:$Y$46,23,FALSE))</f>
        <v/>
      </c>
      <c r="AI36" s="266" t="str">
        <f>IF(AI34="","",VLOOKUP(AI34,'シフト記号表（勤務時間帯）'!$C$5:$Y$46,23,FALSE))</f>
        <v/>
      </c>
      <c r="AJ36" s="266" t="str">
        <f>IF(AJ34="","",VLOOKUP(AJ34,'シフト記号表（勤務時間帯）'!$C$5:$Y$46,23,FALSE))</f>
        <v/>
      </c>
      <c r="AK36" s="266" t="str">
        <f>IF(AK34="","",VLOOKUP(AK34,'シフト記号表（勤務時間帯）'!$C$5:$Y$46,23,FALSE))</f>
        <v/>
      </c>
      <c r="AL36" s="266" t="str">
        <f>IF(AL34="","",VLOOKUP(AL34,'シフト記号表（勤務時間帯）'!$C$5:$Y$46,23,FALSE))</f>
        <v/>
      </c>
      <c r="AM36" s="266" t="str">
        <f>IF(AM34="","",VLOOKUP(AM34,'シフト記号表（勤務時間帯）'!$C$5:$Y$46,23,FALSE))</f>
        <v/>
      </c>
      <c r="AN36" s="283" t="str">
        <f>IF(AN34="","",VLOOKUP(AN34,'シフト記号表（勤務時間帯）'!$C$5:$Y$46,23,FALSE))</f>
        <v/>
      </c>
      <c r="AO36" s="282" t="str">
        <f>IF(AO34="","",VLOOKUP(AO34,'シフト記号表（勤務時間帯）'!$C$5:$Y$46,23,FALSE))</f>
        <v/>
      </c>
      <c r="AP36" s="266" t="str">
        <f>IF(AP34="","",VLOOKUP(AP34,'シフト記号表（勤務時間帯）'!$C$5:$Y$46,23,FALSE))</f>
        <v/>
      </c>
      <c r="AQ36" s="266" t="str">
        <f>IF(AQ34="","",VLOOKUP(AQ34,'シフト記号表（勤務時間帯）'!$C$5:$Y$46,23,FALSE))</f>
        <v/>
      </c>
      <c r="AR36" s="266" t="str">
        <f>IF(AR34="","",VLOOKUP(AR34,'シフト記号表（勤務時間帯）'!$C$5:$Y$46,23,FALSE))</f>
        <v/>
      </c>
      <c r="AS36" s="266" t="str">
        <f>IF(AS34="","",VLOOKUP(AS34,'シフト記号表（勤務時間帯）'!$C$5:$Y$46,23,FALSE))</f>
        <v/>
      </c>
      <c r="AT36" s="266" t="str">
        <f>IF(AT34="","",VLOOKUP(AT34,'シフト記号表（勤務時間帯）'!$C$5:$Y$46,23,FALSE))</f>
        <v/>
      </c>
      <c r="AU36" s="283" t="str">
        <f>IF(AU34="","",VLOOKUP(AU34,'シフト記号表（勤務時間帯）'!$C$5:$Y$46,23,FALSE))</f>
        <v/>
      </c>
      <c r="AV36" s="282" t="str">
        <f>IF(AV34="","",VLOOKUP(AV34,'シフト記号表（勤務時間帯）'!$C$5:$Y$46,23,FALSE))</f>
        <v/>
      </c>
      <c r="AW36" s="266" t="str">
        <f>IF(AW34="","",VLOOKUP(AW34,'シフト記号表（勤務時間帯）'!$C$5:$Y$46,23,FALSE))</f>
        <v/>
      </c>
      <c r="AX36" s="265" t="str">
        <f>IF(AX34="","",VLOOKUP(AX34,'シフト記号表（勤務時間帯）'!$C$5:$Y$46,23,FALSE))</f>
        <v/>
      </c>
      <c r="AY36" s="1064">
        <f>IF($BB$3="計画",SUM(T36:AU36),IF($BB$3="実績",SUM(T36:AX36),""))</f>
        <v>0</v>
      </c>
      <c r="AZ36" s="1065"/>
      <c r="BA36" s="1066">
        <f>IF($BB$3="計画",AY36/4,IF($BB$3="実績",(AY36/($BB$7/7)),""))</f>
        <v>0</v>
      </c>
      <c r="BB36" s="1067"/>
      <c r="BC36" s="1058"/>
      <c r="BD36" s="1048"/>
      <c r="BE36" s="1048"/>
      <c r="BF36" s="1048"/>
      <c r="BG36" s="1059"/>
    </row>
    <row r="37" spans="2:59" ht="20.25" customHeight="1">
      <c r="B37" s="307"/>
      <c r="C37" s="1050"/>
      <c r="D37" s="1036"/>
      <c r="E37" s="1037"/>
      <c r="F37" s="298"/>
      <c r="G37" s="1032"/>
      <c r="H37" s="1035"/>
      <c r="I37" s="1036"/>
      <c r="J37" s="1036"/>
      <c r="K37" s="1037"/>
      <c r="L37" s="1041"/>
      <c r="M37" s="1042"/>
      <c r="N37" s="1043"/>
      <c r="O37" s="317" t="s">
        <v>352</v>
      </c>
      <c r="P37" s="324"/>
      <c r="Q37" s="324"/>
      <c r="R37" s="323"/>
      <c r="S37" s="322"/>
      <c r="T37" s="301"/>
      <c r="U37" s="300"/>
      <c r="V37" s="300"/>
      <c r="W37" s="300"/>
      <c r="X37" s="300"/>
      <c r="Y37" s="300"/>
      <c r="Z37" s="302"/>
      <c r="AA37" s="301"/>
      <c r="AB37" s="300"/>
      <c r="AC37" s="300"/>
      <c r="AD37" s="300"/>
      <c r="AE37" s="300"/>
      <c r="AF37" s="300"/>
      <c r="AG37" s="302"/>
      <c r="AH37" s="301"/>
      <c r="AI37" s="300"/>
      <c r="AJ37" s="300"/>
      <c r="AK37" s="300"/>
      <c r="AL37" s="300"/>
      <c r="AM37" s="300"/>
      <c r="AN37" s="302"/>
      <c r="AO37" s="301"/>
      <c r="AP37" s="300"/>
      <c r="AQ37" s="300"/>
      <c r="AR37" s="300"/>
      <c r="AS37" s="300"/>
      <c r="AT37" s="300"/>
      <c r="AU37" s="302"/>
      <c r="AV37" s="301"/>
      <c r="AW37" s="300"/>
      <c r="AX37" s="299"/>
      <c r="AY37" s="1052"/>
      <c r="AZ37" s="1053"/>
      <c r="BA37" s="1068"/>
      <c r="BB37" s="1069"/>
      <c r="BC37" s="1054"/>
      <c r="BD37" s="1042"/>
      <c r="BE37" s="1042"/>
      <c r="BF37" s="1042"/>
      <c r="BG37" s="1055"/>
    </row>
    <row r="38" spans="2:59" ht="20.25" customHeight="1">
      <c r="B38" s="289">
        <f>B35+1</f>
        <v>7</v>
      </c>
      <c r="C38" s="1050"/>
      <c r="D38" s="1036"/>
      <c r="E38" s="1037"/>
      <c r="F38" s="298"/>
      <c r="G38" s="1033"/>
      <c r="H38" s="1035"/>
      <c r="I38" s="1036"/>
      <c r="J38" s="1036"/>
      <c r="K38" s="1037"/>
      <c r="L38" s="1044"/>
      <c r="M38" s="1045"/>
      <c r="N38" s="1046"/>
      <c r="O38" s="297" t="s">
        <v>351</v>
      </c>
      <c r="P38" s="296"/>
      <c r="Q38" s="296"/>
      <c r="R38" s="295"/>
      <c r="S38" s="294"/>
      <c r="T38" s="292" t="str">
        <f>IF(T37="","",VLOOKUP(T37,'シフト記号表（勤務時間帯）'!$C$5:$W$46,21,FALSE))</f>
        <v/>
      </c>
      <c r="U38" s="291" t="str">
        <f>IF(U37="","",VLOOKUP(U37,'シフト記号表（勤務時間帯）'!$C$5:$W$46,21,FALSE))</f>
        <v/>
      </c>
      <c r="V38" s="291" t="str">
        <f>IF(V37="","",VLOOKUP(V37,'シフト記号表（勤務時間帯）'!$C$5:$W$46,21,FALSE))</f>
        <v/>
      </c>
      <c r="W38" s="291" t="str">
        <f>IF(W37="","",VLOOKUP(W37,'シフト記号表（勤務時間帯）'!$C$5:$W$46,21,FALSE))</f>
        <v/>
      </c>
      <c r="X38" s="291" t="str">
        <f>IF(X37="","",VLOOKUP(X37,'シフト記号表（勤務時間帯）'!$C$5:$W$46,21,FALSE))</f>
        <v/>
      </c>
      <c r="Y38" s="291" t="str">
        <f>IF(Y37="","",VLOOKUP(Y37,'シフト記号表（勤務時間帯）'!$C$5:$W$46,21,FALSE))</f>
        <v/>
      </c>
      <c r="Z38" s="293" t="str">
        <f>IF(Z37="","",VLOOKUP(Z37,'シフト記号表（勤務時間帯）'!$C$5:$W$46,21,FALSE))</f>
        <v/>
      </c>
      <c r="AA38" s="292" t="str">
        <f>IF(AA37="","",VLOOKUP(AA37,'シフト記号表（勤務時間帯）'!$C$5:$W$46,21,FALSE))</f>
        <v/>
      </c>
      <c r="AB38" s="291" t="str">
        <f>IF(AB37="","",VLOOKUP(AB37,'シフト記号表（勤務時間帯）'!$C$5:$W$46,21,FALSE))</f>
        <v/>
      </c>
      <c r="AC38" s="291" t="str">
        <f>IF(AC37="","",VLOOKUP(AC37,'シフト記号表（勤務時間帯）'!$C$5:$W$46,21,FALSE))</f>
        <v/>
      </c>
      <c r="AD38" s="291" t="str">
        <f>IF(AD37="","",VLOOKUP(AD37,'シフト記号表（勤務時間帯）'!$C$5:$W$46,21,FALSE))</f>
        <v/>
      </c>
      <c r="AE38" s="291" t="str">
        <f>IF(AE37="","",VLOOKUP(AE37,'シフト記号表（勤務時間帯）'!$C$5:$W$46,21,FALSE))</f>
        <v/>
      </c>
      <c r="AF38" s="291" t="str">
        <f>IF(AF37="","",VLOOKUP(AF37,'シフト記号表（勤務時間帯）'!$C$5:$W$46,21,FALSE))</f>
        <v/>
      </c>
      <c r="AG38" s="293" t="str">
        <f>IF(AG37="","",VLOOKUP(AG37,'シフト記号表（勤務時間帯）'!$C$5:$W$46,21,FALSE))</f>
        <v/>
      </c>
      <c r="AH38" s="292" t="str">
        <f>IF(AH37="","",VLOOKUP(AH37,'シフト記号表（勤務時間帯）'!$C$5:$W$46,21,FALSE))</f>
        <v/>
      </c>
      <c r="AI38" s="291" t="str">
        <f>IF(AI37="","",VLOOKUP(AI37,'シフト記号表（勤務時間帯）'!$C$5:$W$46,21,FALSE))</f>
        <v/>
      </c>
      <c r="AJ38" s="291" t="str">
        <f>IF(AJ37="","",VLOOKUP(AJ37,'シフト記号表（勤務時間帯）'!$C$5:$W$46,21,FALSE))</f>
        <v/>
      </c>
      <c r="AK38" s="291" t="str">
        <f>IF(AK37="","",VLOOKUP(AK37,'シフト記号表（勤務時間帯）'!$C$5:$W$46,21,FALSE))</f>
        <v/>
      </c>
      <c r="AL38" s="291" t="str">
        <f>IF(AL37="","",VLOOKUP(AL37,'シフト記号表（勤務時間帯）'!$C$5:$W$46,21,FALSE))</f>
        <v/>
      </c>
      <c r="AM38" s="291" t="str">
        <f>IF(AM37="","",VLOOKUP(AM37,'シフト記号表（勤務時間帯）'!$C$5:$W$46,21,FALSE))</f>
        <v/>
      </c>
      <c r="AN38" s="293" t="str">
        <f>IF(AN37="","",VLOOKUP(AN37,'シフト記号表（勤務時間帯）'!$C$5:$W$46,21,FALSE))</f>
        <v/>
      </c>
      <c r="AO38" s="292" t="str">
        <f>IF(AO37="","",VLOOKUP(AO37,'シフト記号表（勤務時間帯）'!$C$5:$W$46,21,FALSE))</f>
        <v/>
      </c>
      <c r="AP38" s="291" t="str">
        <f>IF(AP37="","",VLOOKUP(AP37,'シフト記号表（勤務時間帯）'!$C$5:$W$46,21,FALSE))</f>
        <v/>
      </c>
      <c r="AQ38" s="291" t="str">
        <f>IF(AQ37="","",VLOOKUP(AQ37,'シフト記号表（勤務時間帯）'!$C$5:$W$46,21,FALSE))</f>
        <v/>
      </c>
      <c r="AR38" s="291" t="str">
        <f>IF(AR37="","",VLOOKUP(AR37,'シフト記号表（勤務時間帯）'!$C$5:$W$46,21,FALSE))</f>
        <v/>
      </c>
      <c r="AS38" s="291" t="str">
        <f>IF(AS37="","",VLOOKUP(AS37,'シフト記号表（勤務時間帯）'!$C$5:$W$46,21,FALSE))</f>
        <v/>
      </c>
      <c r="AT38" s="291" t="str">
        <f>IF(AT37="","",VLOOKUP(AT37,'シフト記号表（勤務時間帯）'!$C$5:$W$46,21,FALSE))</f>
        <v/>
      </c>
      <c r="AU38" s="293" t="str">
        <f>IF(AU37="","",VLOOKUP(AU37,'シフト記号表（勤務時間帯）'!$C$5:$W$46,21,FALSE))</f>
        <v/>
      </c>
      <c r="AV38" s="292" t="str">
        <f>IF(AV37="","",VLOOKUP(AV37,'シフト記号表（勤務時間帯）'!$C$5:$W$46,21,FALSE))</f>
        <v/>
      </c>
      <c r="AW38" s="291" t="str">
        <f>IF(AW37="","",VLOOKUP(AW37,'シフト記号表（勤務時間帯）'!$C$5:$W$46,21,FALSE))</f>
        <v/>
      </c>
      <c r="AX38" s="290" t="str">
        <f>IF(AX37="","",VLOOKUP(AX37,'シフト記号表（勤務時間帯）'!$C$5:$W$46,21,FALSE))</f>
        <v/>
      </c>
      <c r="AY38" s="1060">
        <f>IF($BB$3="計画",SUM(T38:AU38),IF($BB$3="実績",SUM(T38:AX38),""))</f>
        <v>0</v>
      </c>
      <c r="AZ38" s="1061"/>
      <c r="BA38" s="1062">
        <f>IF($BB$3="計画",AY38/4,IF($BB$3="実績",(AY38/($BB$7/7)),""))</f>
        <v>0</v>
      </c>
      <c r="BB38" s="1063"/>
      <c r="BC38" s="1056"/>
      <c r="BD38" s="1045"/>
      <c r="BE38" s="1045"/>
      <c r="BF38" s="1045"/>
      <c r="BG38" s="1057"/>
    </row>
    <row r="39" spans="2:59" ht="20.25" customHeight="1">
      <c r="B39" s="313"/>
      <c r="C39" s="1051"/>
      <c r="D39" s="1039"/>
      <c r="E39" s="1040"/>
      <c r="F39" s="312">
        <f>C38</f>
        <v>0</v>
      </c>
      <c r="G39" s="1034"/>
      <c r="H39" s="1038"/>
      <c r="I39" s="1039"/>
      <c r="J39" s="1039"/>
      <c r="K39" s="1040"/>
      <c r="L39" s="1047"/>
      <c r="M39" s="1048"/>
      <c r="N39" s="1049"/>
      <c r="O39" s="321" t="s">
        <v>350</v>
      </c>
      <c r="P39" s="316"/>
      <c r="Q39" s="316"/>
      <c r="R39" s="315"/>
      <c r="S39" s="328"/>
      <c r="T39" s="282" t="str">
        <f>IF(T37="","",VLOOKUP(T37,'シフト記号表（勤務時間帯）'!$C$5:$Y$46,23,FALSE))</f>
        <v/>
      </c>
      <c r="U39" s="266" t="str">
        <f>IF(U37="","",VLOOKUP(U37,'シフト記号表（勤務時間帯）'!$C$5:$Y$46,23,FALSE))</f>
        <v/>
      </c>
      <c r="V39" s="266" t="str">
        <f>IF(V37="","",VLOOKUP(V37,'シフト記号表（勤務時間帯）'!$C$5:$Y$46,23,FALSE))</f>
        <v/>
      </c>
      <c r="W39" s="266" t="str">
        <f>IF(W37="","",VLOOKUP(W37,'シフト記号表（勤務時間帯）'!$C$5:$Y$46,23,FALSE))</f>
        <v/>
      </c>
      <c r="X39" s="266" t="str">
        <f>IF(X37="","",VLOOKUP(X37,'シフト記号表（勤務時間帯）'!$C$5:$Y$46,23,FALSE))</f>
        <v/>
      </c>
      <c r="Y39" s="266" t="str">
        <f>IF(Y37="","",VLOOKUP(Y37,'シフト記号表（勤務時間帯）'!$C$5:$Y$46,23,FALSE))</f>
        <v/>
      </c>
      <c r="Z39" s="283" t="str">
        <f>IF(Z37="","",VLOOKUP(Z37,'シフト記号表（勤務時間帯）'!$C$5:$Y$46,23,FALSE))</f>
        <v/>
      </c>
      <c r="AA39" s="282" t="str">
        <f>IF(AA37="","",VLOOKUP(AA37,'シフト記号表（勤務時間帯）'!$C$5:$Y$46,23,FALSE))</f>
        <v/>
      </c>
      <c r="AB39" s="266" t="str">
        <f>IF(AB37="","",VLOOKUP(AB37,'シフト記号表（勤務時間帯）'!$C$5:$Y$46,23,FALSE))</f>
        <v/>
      </c>
      <c r="AC39" s="266" t="str">
        <f>IF(AC37="","",VLOOKUP(AC37,'シフト記号表（勤務時間帯）'!$C$5:$Y$46,23,FALSE))</f>
        <v/>
      </c>
      <c r="AD39" s="266" t="str">
        <f>IF(AD37="","",VLOOKUP(AD37,'シフト記号表（勤務時間帯）'!$C$5:$Y$46,23,FALSE))</f>
        <v/>
      </c>
      <c r="AE39" s="266" t="str">
        <f>IF(AE37="","",VLOOKUP(AE37,'シフト記号表（勤務時間帯）'!$C$5:$Y$46,23,FALSE))</f>
        <v/>
      </c>
      <c r="AF39" s="266" t="str">
        <f>IF(AF37="","",VLOOKUP(AF37,'シフト記号表（勤務時間帯）'!$C$5:$Y$46,23,FALSE))</f>
        <v/>
      </c>
      <c r="AG39" s="283" t="str">
        <f>IF(AG37="","",VLOOKUP(AG37,'シフト記号表（勤務時間帯）'!$C$5:$Y$46,23,FALSE))</f>
        <v/>
      </c>
      <c r="AH39" s="282" t="str">
        <f>IF(AH37="","",VLOOKUP(AH37,'シフト記号表（勤務時間帯）'!$C$5:$Y$46,23,FALSE))</f>
        <v/>
      </c>
      <c r="AI39" s="266" t="str">
        <f>IF(AI37="","",VLOOKUP(AI37,'シフト記号表（勤務時間帯）'!$C$5:$Y$46,23,FALSE))</f>
        <v/>
      </c>
      <c r="AJ39" s="266" t="str">
        <f>IF(AJ37="","",VLOOKUP(AJ37,'シフト記号表（勤務時間帯）'!$C$5:$Y$46,23,FALSE))</f>
        <v/>
      </c>
      <c r="AK39" s="266" t="str">
        <f>IF(AK37="","",VLOOKUP(AK37,'シフト記号表（勤務時間帯）'!$C$5:$Y$46,23,FALSE))</f>
        <v/>
      </c>
      <c r="AL39" s="266" t="str">
        <f>IF(AL37="","",VLOOKUP(AL37,'シフト記号表（勤務時間帯）'!$C$5:$Y$46,23,FALSE))</f>
        <v/>
      </c>
      <c r="AM39" s="266" t="str">
        <f>IF(AM37="","",VLOOKUP(AM37,'シフト記号表（勤務時間帯）'!$C$5:$Y$46,23,FALSE))</f>
        <v/>
      </c>
      <c r="AN39" s="283" t="str">
        <f>IF(AN37="","",VLOOKUP(AN37,'シフト記号表（勤務時間帯）'!$C$5:$Y$46,23,FALSE))</f>
        <v/>
      </c>
      <c r="AO39" s="282" t="str">
        <f>IF(AO37="","",VLOOKUP(AO37,'シフト記号表（勤務時間帯）'!$C$5:$Y$46,23,FALSE))</f>
        <v/>
      </c>
      <c r="AP39" s="266" t="str">
        <f>IF(AP37="","",VLOOKUP(AP37,'シフト記号表（勤務時間帯）'!$C$5:$Y$46,23,FALSE))</f>
        <v/>
      </c>
      <c r="AQ39" s="266" t="str">
        <f>IF(AQ37="","",VLOOKUP(AQ37,'シフト記号表（勤務時間帯）'!$C$5:$Y$46,23,FALSE))</f>
        <v/>
      </c>
      <c r="AR39" s="266" t="str">
        <f>IF(AR37="","",VLOOKUP(AR37,'シフト記号表（勤務時間帯）'!$C$5:$Y$46,23,FALSE))</f>
        <v/>
      </c>
      <c r="AS39" s="266" t="str">
        <f>IF(AS37="","",VLOOKUP(AS37,'シフト記号表（勤務時間帯）'!$C$5:$Y$46,23,FALSE))</f>
        <v/>
      </c>
      <c r="AT39" s="266" t="str">
        <f>IF(AT37="","",VLOOKUP(AT37,'シフト記号表（勤務時間帯）'!$C$5:$Y$46,23,FALSE))</f>
        <v/>
      </c>
      <c r="AU39" s="283" t="str">
        <f>IF(AU37="","",VLOOKUP(AU37,'シフト記号表（勤務時間帯）'!$C$5:$Y$46,23,FALSE))</f>
        <v/>
      </c>
      <c r="AV39" s="282" t="str">
        <f>IF(AV37="","",VLOOKUP(AV37,'シフト記号表（勤務時間帯）'!$C$5:$Y$46,23,FALSE))</f>
        <v/>
      </c>
      <c r="AW39" s="266" t="str">
        <f>IF(AW37="","",VLOOKUP(AW37,'シフト記号表（勤務時間帯）'!$C$5:$Y$46,23,FALSE))</f>
        <v/>
      </c>
      <c r="AX39" s="265" t="str">
        <f>IF(AX37="","",VLOOKUP(AX37,'シフト記号表（勤務時間帯）'!$C$5:$Y$46,23,FALSE))</f>
        <v/>
      </c>
      <c r="AY39" s="1064">
        <f>IF($BB$3="計画",SUM(T39:AU39),IF($BB$3="実績",SUM(T39:AX39),""))</f>
        <v>0</v>
      </c>
      <c r="AZ39" s="1065"/>
      <c r="BA39" s="1066">
        <f>IF($BB$3="計画",AY39/4,IF($BB$3="実績",(AY39/($BB$7/7)),""))</f>
        <v>0</v>
      </c>
      <c r="BB39" s="1067"/>
      <c r="BC39" s="1058"/>
      <c r="BD39" s="1048"/>
      <c r="BE39" s="1048"/>
      <c r="BF39" s="1048"/>
      <c r="BG39" s="1059"/>
    </row>
    <row r="40" spans="2:59" ht="20.25" customHeight="1">
      <c r="B40" s="307"/>
      <c r="C40" s="1050"/>
      <c r="D40" s="1036"/>
      <c r="E40" s="1037"/>
      <c r="F40" s="298"/>
      <c r="G40" s="1032"/>
      <c r="H40" s="1035"/>
      <c r="I40" s="1036"/>
      <c r="J40" s="1036"/>
      <c r="K40" s="1037"/>
      <c r="L40" s="1041"/>
      <c r="M40" s="1042"/>
      <c r="N40" s="1043"/>
      <c r="O40" s="317" t="s">
        <v>352</v>
      </c>
      <c r="P40" s="324"/>
      <c r="Q40" s="324"/>
      <c r="R40" s="323"/>
      <c r="S40" s="322"/>
      <c r="T40" s="301"/>
      <c r="U40" s="300"/>
      <c r="V40" s="300"/>
      <c r="W40" s="300"/>
      <c r="X40" s="300"/>
      <c r="Y40" s="300"/>
      <c r="Z40" s="302"/>
      <c r="AA40" s="301"/>
      <c r="AB40" s="300"/>
      <c r="AC40" s="300"/>
      <c r="AD40" s="300"/>
      <c r="AE40" s="300"/>
      <c r="AF40" s="300"/>
      <c r="AG40" s="302"/>
      <c r="AH40" s="301"/>
      <c r="AI40" s="300"/>
      <c r="AJ40" s="300"/>
      <c r="AK40" s="300"/>
      <c r="AL40" s="300"/>
      <c r="AM40" s="300"/>
      <c r="AN40" s="302"/>
      <c r="AO40" s="301"/>
      <c r="AP40" s="300"/>
      <c r="AQ40" s="300"/>
      <c r="AR40" s="300"/>
      <c r="AS40" s="300"/>
      <c r="AT40" s="300"/>
      <c r="AU40" s="302"/>
      <c r="AV40" s="301"/>
      <c r="AW40" s="300"/>
      <c r="AX40" s="299"/>
      <c r="AY40" s="1052"/>
      <c r="AZ40" s="1053"/>
      <c r="BA40" s="1068"/>
      <c r="BB40" s="1069"/>
      <c r="BC40" s="1054"/>
      <c r="BD40" s="1042"/>
      <c r="BE40" s="1042"/>
      <c r="BF40" s="1042"/>
      <c r="BG40" s="1055"/>
    </row>
    <row r="41" spans="2:59" ht="20.25" customHeight="1">
      <c r="B41" s="289">
        <f>B38+1</f>
        <v>8</v>
      </c>
      <c r="C41" s="1050"/>
      <c r="D41" s="1036"/>
      <c r="E41" s="1037"/>
      <c r="F41" s="298"/>
      <c r="G41" s="1033"/>
      <c r="H41" s="1035"/>
      <c r="I41" s="1036"/>
      <c r="J41" s="1036"/>
      <c r="K41" s="1037"/>
      <c r="L41" s="1044"/>
      <c r="M41" s="1045"/>
      <c r="N41" s="1046"/>
      <c r="O41" s="297" t="s">
        <v>351</v>
      </c>
      <c r="P41" s="296"/>
      <c r="Q41" s="296"/>
      <c r="R41" s="295"/>
      <c r="S41" s="294"/>
      <c r="T41" s="292" t="str">
        <f>IF(T40="","",VLOOKUP(T40,'シフト記号表（勤務時間帯）'!$C$5:$W$46,21,FALSE))</f>
        <v/>
      </c>
      <c r="U41" s="291" t="str">
        <f>IF(U40="","",VLOOKUP(U40,'シフト記号表（勤務時間帯）'!$C$5:$W$46,21,FALSE))</f>
        <v/>
      </c>
      <c r="V41" s="291" t="str">
        <f>IF(V40="","",VLOOKUP(V40,'シフト記号表（勤務時間帯）'!$C$5:$W$46,21,FALSE))</f>
        <v/>
      </c>
      <c r="W41" s="291" t="str">
        <f>IF(W40="","",VLOOKUP(W40,'シフト記号表（勤務時間帯）'!$C$5:$W$46,21,FALSE))</f>
        <v/>
      </c>
      <c r="X41" s="291" t="str">
        <f>IF(X40="","",VLOOKUP(X40,'シフト記号表（勤務時間帯）'!$C$5:$W$46,21,FALSE))</f>
        <v/>
      </c>
      <c r="Y41" s="291" t="str">
        <f>IF(Y40="","",VLOOKUP(Y40,'シフト記号表（勤務時間帯）'!$C$5:$W$46,21,FALSE))</f>
        <v/>
      </c>
      <c r="Z41" s="293" t="str">
        <f>IF(Z40="","",VLOOKUP(Z40,'シフト記号表（勤務時間帯）'!$C$5:$W$46,21,FALSE))</f>
        <v/>
      </c>
      <c r="AA41" s="292" t="str">
        <f>IF(AA40="","",VLOOKUP(AA40,'シフト記号表（勤務時間帯）'!$C$5:$W$46,21,FALSE))</f>
        <v/>
      </c>
      <c r="AB41" s="291" t="str">
        <f>IF(AB40="","",VLOOKUP(AB40,'シフト記号表（勤務時間帯）'!$C$5:$W$46,21,FALSE))</f>
        <v/>
      </c>
      <c r="AC41" s="291" t="str">
        <f>IF(AC40="","",VLOOKUP(AC40,'シフト記号表（勤務時間帯）'!$C$5:$W$46,21,FALSE))</f>
        <v/>
      </c>
      <c r="AD41" s="291" t="str">
        <f>IF(AD40="","",VLOOKUP(AD40,'シフト記号表（勤務時間帯）'!$C$5:$W$46,21,FALSE))</f>
        <v/>
      </c>
      <c r="AE41" s="291" t="str">
        <f>IF(AE40="","",VLOOKUP(AE40,'シフト記号表（勤務時間帯）'!$C$5:$W$46,21,FALSE))</f>
        <v/>
      </c>
      <c r="AF41" s="291" t="str">
        <f>IF(AF40="","",VLOOKUP(AF40,'シフト記号表（勤務時間帯）'!$C$5:$W$46,21,FALSE))</f>
        <v/>
      </c>
      <c r="AG41" s="293" t="str">
        <f>IF(AG40="","",VLOOKUP(AG40,'シフト記号表（勤務時間帯）'!$C$5:$W$46,21,FALSE))</f>
        <v/>
      </c>
      <c r="AH41" s="292" t="str">
        <f>IF(AH40="","",VLOOKUP(AH40,'シフト記号表（勤務時間帯）'!$C$5:$W$46,21,FALSE))</f>
        <v/>
      </c>
      <c r="AI41" s="291" t="str">
        <f>IF(AI40="","",VLOOKUP(AI40,'シフト記号表（勤務時間帯）'!$C$5:$W$46,21,FALSE))</f>
        <v/>
      </c>
      <c r="AJ41" s="291" t="str">
        <f>IF(AJ40="","",VLOOKUP(AJ40,'シフト記号表（勤務時間帯）'!$C$5:$W$46,21,FALSE))</f>
        <v/>
      </c>
      <c r="AK41" s="291" t="str">
        <f>IF(AK40="","",VLOOKUP(AK40,'シフト記号表（勤務時間帯）'!$C$5:$W$46,21,FALSE))</f>
        <v/>
      </c>
      <c r="AL41" s="291" t="str">
        <f>IF(AL40="","",VLOOKUP(AL40,'シフト記号表（勤務時間帯）'!$C$5:$W$46,21,FALSE))</f>
        <v/>
      </c>
      <c r="AM41" s="291" t="str">
        <f>IF(AM40="","",VLOOKUP(AM40,'シフト記号表（勤務時間帯）'!$C$5:$W$46,21,FALSE))</f>
        <v/>
      </c>
      <c r="AN41" s="293" t="str">
        <f>IF(AN40="","",VLOOKUP(AN40,'シフト記号表（勤務時間帯）'!$C$5:$W$46,21,FALSE))</f>
        <v/>
      </c>
      <c r="AO41" s="292" t="str">
        <f>IF(AO40="","",VLOOKUP(AO40,'シフト記号表（勤務時間帯）'!$C$5:$W$46,21,FALSE))</f>
        <v/>
      </c>
      <c r="AP41" s="291" t="str">
        <f>IF(AP40="","",VLOOKUP(AP40,'シフト記号表（勤務時間帯）'!$C$5:$W$46,21,FALSE))</f>
        <v/>
      </c>
      <c r="AQ41" s="291" t="str">
        <f>IF(AQ40="","",VLOOKUP(AQ40,'シフト記号表（勤務時間帯）'!$C$5:$W$46,21,FALSE))</f>
        <v/>
      </c>
      <c r="AR41" s="291" t="str">
        <f>IF(AR40="","",VLOOKUP(AR40,'シフト記号表（勤務時間帯）'!$C$5:$W$46,21,FALSE))</f>
        <v/>
      </c>
      <c r="AS41" s="291" t="str">
        <f>IF(AS40="","",VLOOKUP(AS40,'シフト記号表（勤務時間帯）'!$C$5:$W$46,21,FALSE))</f>
        <v/>
      </c>
      <c r="AT41" s="291" t="str">
        <f>IF(AT40="","",VLOOKUP(AT40,'シフト記号表（勤務時間帯）'!$C$5:$W$46,21,FALSE))</f>
        <v/>
      </c>
      <c r="AU41" s="293" t="str">
        <f>IF(AU40="","",VLOOKUP(AU40,'シフト記号表（勤務時間帯）'!$C$5:$W$46,21,FALSE))</f>
        <v/>
      </c>
      <c r="AV41" s="292" t="str">
        <f>IF(AV40="","",VLOOKUP(AV40,'シフト記号表（勤務時間帯）'!$C$5:$W$46,21,FALSE))</f>
        <v/>
      </c>
      <c r="AW41" s="291" t="str">
        <f>IF(AW40="","",VLOOKUP(AW40,'シフト記号表（勤務時間帯）'!$C$5:$W$46,21,FALSE))</f>
        <v/>
      </c>
      <c r="AX41" s="290" t="str">
        <f>IF(AX40="","",VLOOKUP(AX40,'シフト記号表（勤務時間帯）'!$C$5:$W$46,21,FALSE))</f>
        <v/>
      </c>
      <c r="AY41" s="1060">
        <f>IF($BB$3="計画",SUM(T41:AU41),IF($BB$3="実績",SUM(T41:AX41),""))</f>
        <v>0</v>
      </c>
      <c r="AZ41" s="1061"/>
      <c r="BA41" s="1062">
        <f>IF($BB$3="計画",AY41/4,IF($BB$3="実績",(AY41/($BB$7/7)),""))</f>
        <v>0</v>
      </c>
      <c r="BB41" s="1063"/>
      <c r="BC41" s="1056"/>
      <c r="BD41" s="1045"/>
      <c r="BE41" s="1045"/>
      <c r="BF41" s="1045"/>
      <c r="BG41" s="1057"/>
    </row>
    <row r="42" spans="2:59" ht="20.25" customHeight="1">
      <c r="B42" s="313"/>
      <c r="C42" s="1051"/>
      <c r="D42" s="1039"/>
      <c r="E42" s="1040"/>
      <c r="F42" s="312">
        <f>C41</f>
        <v>0</v>
      </c>
      <c r="G42" s="1034"/>
      <c r="H42" s="1038"/>
      <c r="I42" s="1039"/>
      <c r="J42" s="1039"/>
      <c r="K42" s="1040"/>
      <c r="L42" s="1047"/>
      <c r="M42" s="1048"/>
      <c r="N42" s="1049"/>
      <c r="O42" s="321" t="s">
        <v>350</v>
      </c>
      <c r="P42" s="327"/>
      <c r="Q42" s="327"/>
      <c r="R42" s="326"/>
      <c r="S42" s="325"/>
      <c r="T42" s="282" t="str">
        <f>IF(T40="","",VLOOKUP(T40,'シフト記号表（勤務時間帯）'!$C$5:$Y$46,23,FALSE))</f>
        <v/>
      </c>
      <c r="U42" s="266" t="str">
        <f>IF(U40="","",VLOOKUP(U40,'シフト記号表（勤務時間帯）'!$C$5:$Y$46,23,FALSE))</f>
        <v/>
      </c>
      <c r="V42" s="266" t="str">
        <f>IF(V40="","",VLOOKUP(V40,'シフト記号表（勤務時間帯）'!$C$5:$Y$46,23,FALSE))</f>
        <v/>
      </c>
      <c r="W42" s="266" t="str">
        <f>IF(W40="","",VLOOKUP(W40,'シフト記号表（勤務時間帯）'!$C$5:$Y$46,23,FALSE))</f>
        <v/>
      </c>
      <c r="X42" s="266" t="str">
        <f>IF(X40="","",VLOOKUP(X40,'シフト記号表（勤務時間帯）'!$C$5:$Y$46,23,FALSE))</f>
        <v/>
      </c>
      <c r="Y42" s="266" t="str">
        <f>IF(Y40="","",VLOOKUP(Y40,'シフト記号表（勤務時間帯）'!$C$5:$Y$46,23,FALSE))</f>
        <v/>
      </c>
      <c r="Z42" s="283" t="str">
        <f>IF(Z40="","",VLOOKUP(Z40,'シフト記号表（勤務時間帯）'!$C$5:$Y$46,23,FALSE))</f>
        <v/>
      </c>
      <c r="AA42" s="282" t="str">
        <f>IF(AA40="","",VLOOKUP(AA40,'シフト記号表（勤務時間帯）'!$C$5:$Y$46,23,FALSE))</f>
        <v/>
      </c>
      <c r="AB42" s="266" t="str">
        <f>IF(AB40="","",VLOOKUP(AB40,'シフト記号表（勤務時間帯）'!$C$5:$Y$46,23,FALSE))</f>
        <v/>
      </c>
      <c r="AC42" s="266" t="str">
        <f>IF(AC40="","",VLOOKUP(AC40,'シフト記号表（勤務時間帯）'!$C$5:$Y$46,23,FALSE))</f>
        <v/>
      </c>
      <c r="AD42" s="266" t="str">
        <f>IF(AD40="","",VLOOKUP(AD40,'シフト記号表（勤務時間帯）'!$C$5:$Y$46,23,FALSE))</f>
        <v/>
      </c>
      <c r="AE42" s="266" t="str">
        <f>IF(AE40="","",VLOOKUP(AE40,'シフト記号表（勤務時間帯）'!$C$5:$Y$46,23,FALSE))</f>
        <v/>
      </c>
      <c r="AF42" s="266" t="str">
        <f>IF(AF40="","",VLOOKUP(AF40,'シフト記号表（勤務時間帯）'!$C$5:$Y$46,23,FALSE))</f>
        <v/>
      </c>
      <c r="AG42" s="283" t="str">
        <f>IF(AG40="","",VLOOKUP(AG40,'シフト記号表（勤務時間帯）'!$C$5:$Y$46,23,FALSE))</f>
        <v/>
      </c>
      <c r="AH42" s="282" t="str">
        <f>IF(AH40="","",VLOOKUP(AH40,'シフト記号表（勤務時間帯）'!$C$5:$Y$46,23,FALSE))</f>
        <v/>
      </c>
      <c r="AI42" s="266" t="str">
        <f>IF(AI40="","",VLOOKUP(AI40,'シフト記号表（勤務時間帯）'!$C$5:$Y$46,23,FALSE))</f>
        <v/>
      </c>
      <c r="AJ42" s="266" t="str">
        <f>IF(AJ40="","",VLOOKUP(AJ40,'シフト記号表（勤務時間帯）'!$C$5:$Y$46,23,FALSE))</f>
        <v/>
      </c>
      <c r="AK42" s="266" t="str">
        <f>IF(AK40="","",VLOOKUP(AK40,'シフト記号表（勤務時間帯）'!$C$5:$Y$46,23,FALSE))</f>
        <v/>
      </c>
      <c r="AL42" s="266" t="str">
        <f>IF(AL40="","",VLOOKUP(AL40,'シフト記号表（勤務時間帯）'!$C$5:$Y$46,23,FALSE))</f>
        <v/>
      </c>
      <c r="AM42" s="266" t="str">
        <f>IF(AM40="","",VLOOKUP(AM40,'シフト記号表（勤務時間帯）'!$C$5:$Y$46,23,FALSE))</f>
        <v/>
      </c>
      <c r="AN42" s="283" t="str">
        <f>IF(AN40="","",VLOOKUP(AN40,'シフト記号表（勤務時間帯）'!$C$5:$Y$46,23,FALSE))</f>
        <v/>
      </c>
      <c r="AO42" s="282" t="str">
        <f>IF(AO40="","",VLOOKUP(AO40,'シフト記号表（勤務時間帯）'!$C$5:$Y$46,23,FALSE))</f>
        <v/>
      </c>
      <c r="AP42" s="266" t="str">
        <f>IF(AP40="","",VLOOKUP(AP40,'シフト記号表（勤務時間帯）'!$C$5:$Y$46,23,FALSE))</f>
        <v/>
      </c>
      <c r="AQ42" s="266" t="str">
        <f>IF(AQ40="","",VLOOKUP(AQ40,'シフト記号表（勤務時間帯）'!$C$5:$Y$46,23,FALSE))</f>
        <v/>
      </c>
      <c r="AR42" s="266" t="str">
        <f>IF(AR40="","",VLOOKUP(AR40,'シフト記号表（勤務時間帯）'!$C$5:$Y$46,23,FALSE))</f>
        <v/>
      </c>
      <c r="AS42" s="266" t="str">
        <f>IF(AS40="","",VLOOKUP(AS40,'シフト記号表（勤務時間帯）'!$C$5:$Y$46,23,FALSE))</f>
        <v/>
      </c>
      <c r="AT42" s="266" t="str">
        <f>IF(AT40="","",VLOOKUP(AT40,'シフト記号表（勤務時間帯）'!$C$5:$Y$46,23,FALSE))</f>
        <v/>
      </c>
      <c r="AU42" s="283" t="str">
        <f>IF(AU40="","",VLOOKUP(AU40,'シフト記号表（勤務時間帯）'!$C$5:$Y$46,23,FALSE))</f>
        <v/>
      </c>
      <c r="AV42" s="282" t="str">
        <f>IF(AV40="","",VLOOKUP(AV40,'シフト記号表（勤務時間帯）'!$C$5:$Y$46,23,FALSE))</f>
        <v/>
      </c>
      <c r="AW42" s="266" t="str">
        <f>IF(AW40="","",VLOOKUP(AW40,'シフト記号表（勤務時間帯）'!$C$5:$Y$46,23,FALSE))</f>
        <v/>
      </c>
      <c r="AX42" s="265" t="str">
        <f>IF(AX40="","",VLOOKUP(AX40,'シフト記号表（勤務時間帯）'!$C$5:$Y$46,23,FALSE))</f>
        <v/>
      </c>
      <c r="AY42" s="1064">
        <f>IF($BB$3="計画",SUM(T42:AU42),IF($BB$3="実績",SUM(T42:AX42),""))</f>
        <v>0</v>
      </c>
      <c r="AZ42" s="1065"/>
      <c r="BA42" s="1066">
        <f>IF($BB$3="計画",AY42/4,IF($BB$3="実績",(AY42/($BB$7/7)),""))</f>
        <v>0</v>
      </c>
      <c r="BB42" s="1067"/>
      <c r="BC42" s="1058"/>
      <c r="BD42" s="1048"/>
      <c r="BE42" s="1048"/>
      <c r="BF42" s="1048"/>
      <c r="BG42" s="1059"/>
    </row>
    <row r="43" spans="2:59" ht="20.25" customHeight="1">
      <c r="B43" s="307"/>
      <c r="C43" s="1050"/>
      <c r="D43" s="1036"/>
      <c r="E43" s="1037"/>
      <c r="F43" s="298"/>
      <c r="G43" s="1032"/>
      <c r="H43" s="1035"/>
      <c r="I43" s="1036"/>
      <c r="J43" s="1036"/>
      <c r="K43" s="1037"/>
      <c r="L43" s="1041"/>
      <c r="M43" s="1042"/>
      <c r="N43" s="1043"/>
      <c r="O43" s="317" t="s">
        <v>352</v>
      </c>
      <c r="P43" s="324"/>
      <c r="Q43" s="324"/>
      <c r="R43" s="323"/>
      <c r="S43" s="322"/>
      <c r="T43" s="301"/>
      <c r="U43" s="300"/>
      <c r="V43" s="300"/>
      <c r="W43" s="300"/>
      <c r="X43" s="300"/>
      <c r="Y43" s="300"/>
      <c r="Z43" s="302"/>
      <c r="AA43" s="301"/>
      <c r="AB43" s="300"/>
      <c r="AC43" s="300"/>
      <c r="AD43" s="300"/>
      <c r="AE43" s="300"/>
      <c r="AF43" s="300"/>
      <c r="AG43" s="302"/>
      <c r="AH43" s="301"/>
      <c r="AI43" s="300"/>
      <c r="AJ43" s="300"/>
      <c r="AK43" s="300"/>
      <c r="AL43" s="300"/>
      <c r="AM43" s="300"/>
      <c r="AN43" s="302"/>
      <c r="AO43" s="301"/>
      <c r="AP43" s="300"/>
      <c r="AQ43" s="300"/>
      <c r="AR43" s="300"/>
      <c r="AS43" s="300"/>
      <c r="AT43" s="300"/>
      <c r="AU43" s="302"/>
      <c r="AV43" s="301"/>
      <c r="AW43" s="300"/>
      <c r="AX43" s="299"/>
      <c r="AY43" s="1052"/>
      <c r="AZ43" s="1053"/>
      <c r="BA43" s="1068"/>
      <c r="BB43" s="1069"/>
      <c r="BC43" s="1054"/>
      <c r="BD43" s="1042"/>
      <c r="BE43" s="1042"/>
      <c r="BF43" s="1042"/>
      <c r="BG43" s="1055"/>
    </row>
    <row r="44" spans="2:59" ht="20.25" customHeight="1">
      <c r="B44" s="289">
        <f>B41+1</f>
        <v>9</v>
      </c>
      <c r="C44" s="1050"/>
      <c r="D44" s="1036"/>
      <c r="E44" s="1037"/>
      <c r="F44" s="298"/>
      <c r="G44" s="1033"/>
      <c r="H44" s="1035"/>
      <c r="I44" s="1036"/>
      <c r="J44" s="1036"/>
      <c r="K44" s="1037"/>
      <c r="L44" s="1044"/>
      <c r="M44" s="1045"/>
      <c r="N44" s="1046"/>
      <c r="O44" s="297" t="s">
        <v>351</v>
      </c>
      <c r="P44" s="296"/>
      <c r="Q44" s="296"/>
      <c r="R44" s="295"/>
      <c r="S44" s="294"/>
      <c r="T44" s="292" t="str">
        <f>IF(T43="","",VLOOKUP(T43,'シフト記号表（勤務時間帯）'!$C$5:$W$46,21,FALSE))</f>
        <v/>
      </c>
      <c r="U44" s="291" t="str">
        <f>IF(U43="","",VLOOKUP(U43,'シフト記号表（勤務時間帯）'!$C$5:$W$46,21,FALSE))</f>
        <v/>
      </c>
      <c r="V44" s="291" t="str">
        <f>IF(V43="","",VLOOKUP(V43,'シフト記号表（勤務時間帯）'!$C$5:$W$46,21,FALSE))</f>
        <v/>
      </c>
      <c r="W44" s="291" t="str">
        <f>IF(W43="","",VLOOKUP(W43,'シフト記号表（勤務時間帯）'!$C$5:$W$46,21,FALSE))</f>
        <v/>
      </c>
      <c r="X44" s="291" t="str">
        <f>IF(X43="","",VLOOKUP(X43,'シフト記号表（勤務時間帯）'!$C$5:$W$46,21,FALSE))</f>
        <v/>
      </c>
      <c r="Y44" s="291" t="str">
        <f>IF(Y43="","",VLOOKUP(Y43,'シフト記号表（勤務時間帯）'!$C$5:$W$46,21,FALSE))</f>
        <v/>
      </c>
      <c r="Z44" s="293" t="str">
        <f>IF(Z43="","",VLOOKUP(Z43,'シフト記号表（勤務時間帯）'!$C$5:$W$46,21,FALSE))</f>
        <v/>
      </c>
      <c r="AA44" s="292" t="str">
        <f>IF(AA43="","",VLOOKUP(AA43,'シフト記号表（勤務時間帯）'!$C$5:$W$46,21,FALSE))</f>
        <v/>
      </c>
      <c r="AB44" s="291" t="str">
        <f>IF(AB43="","",VLOOKUP(AB43,'シフト記号表（勤務時間帯）'!$C$5:$W$46,21,FALSE))</f>
        <v/>
      </c>
      <c r="AC44" s="291" t="str">
        <f>IF(AC43="","",VLOOKUP(AC43,'シフト記号表（勤務時間帯）'!$C$5:$W$46,21,FALSE))</f>
        <v/>
      </c>
      <c r="AD44" s="291" t="str">
        <f>IF(AD43="","",VLOOKUP(AD43,'シフト記号表（勤務時間帯）'!$C$5:$W$46,21,FALSE))</f>
        <v/>
      </c>
      <c r="AE44" s="291" t="str">
        <f>IF(AE43="","",VLOOKUP(AE43,'シフト記号表（勤務時間帯）'!$C$5:$W$46,21,FALSE))</f>
        <v/>
      </c>
      <c r="AF44" s="291" t="str">
        <f>IF(AF43="","",VLOOKUP(AF43,'シフト記号表（勤務時間帯）'!$C$5:$W$46,21,FALSE))</f>
        <v/>
      </c>
      <c r="AG44" s="293" t="str">
        <f>IF(AG43="","",VLOOKUP(AG43,'シフト記号表（勤務時間帯）'!$C$5:$W$46,21,FALSE))</f>
        <v/>
      </c>
      <c r="AH44" s="292" t="str">
        <f>IF(AH43="","",VLOOKUP(AH43,'シフト記号表（勤務時間帯）'!$C$5:$W$46,21,FALSE))</f>
        <v/>
      </c>
      <c r="AI44" s="291" t="str">
        <f>IF(AI43="","",VLOOKUP(AI43,'シフト記号表（勤務時間帯）'!$C$5:$W$46,21,FALSE))</f>
        <v/>
      </c>
      <c r="AJ44" s="291" t="str">
        <f>IF(AJ43="","",VLOOKUP(AJ43,'シフト記号表（勤務時間帯）'!$C$5:$W$46,21,FALSE))</f>
        <v/>
      </c>
      <c r="AK44" s="291" t="str">
        <f>IF(AK43="","",VLOOKUP(AK43,'シフト記号表（勤務時間帯）'!$C$5:$W$46,21,FALSE))</f>
        <v/>
      </c>
      <c r="AL44" s="291" t="str">
        <f>IF(AL43="","",VLOOKUP(AL43,'シフト記号表（勤務時間帯）'!$C$5:$W$46,21,FALSE))</f>
        <v/>
      </c>
      <c r="AM44" s="291" t="str">
        <f>IF(AM43="","",VLOOKUP(AM43,'シフト記号表（勤務時間帯）'!$C$5:$W$46,21,FALSE))</f>
        <v/>
      </c>
      <c r="AN44" s="293" t="str">
        <f>IF(AN43="","",VLOOKUP(AN43,'シフト記号表（勤務時間帯）'!$C$5:$W$46,21,FALSE))</f>
        <v/>
      </c>
      <c r="AO44" s="292" t="str">
        <f>IF(AO43="","",VLOOKUP(AO43,'シフト記号表（勤務時間帯）'!$C$5:$W$46,21,FALSE))</f>
        <v/>
      </c>
      <c r="AP44" s="291" t="str">
        <f>IF(AP43="","",VLOOKUP(AP43,'シフト記号表（勤務時間帯）'!$C$5:$W$46,21,FALSE))</f>
        <v/>
      </c>
      <c r="AQ44" s="291" t="str">
        <f>IF(AQ43="","",VLOOKUP(AQ43,'シフト記号表（勤務時間帯）'!$C$5:$W$46,21,FALSE))</f>
        <v/>
      </c>
      <c r="AR44" s="291" t="str">
        <f>IF(AR43="","",VLOOKUP(AR43,'シフト記号表（勤務時間帯）'!$C$5:$W$46,21,FALSE))</f>
        <v/>
      </c>
      <c r="AS44" s="291" t="str">
        <f>IF(AS43="","",VLOOKUP(AS43,'シフト記号表（勤務時間帯）'!$C$5:$W$46,21,FALSE))</f>
        <v/>
      </c>
      <c r="AT44" s="291" t="str">
        <f>IF(AT43="","",VLOOKUP(AT43,'シフト記号表（勤務時間帯）'!$C$5:$W$46,21,FALSE))</f>
        <v/>
      </c>
      <c r="AU44" s="293" t="str">
        <f>IF(AU43="","",VLOOKUP(AU43,'シフト記号表（勤務時間帯）'!$C$5:$W$46,21,FALSE))</f>
        <v/>
      </c>
      <c r="AV44" s="292" t="str">
        <f>IF(AV43="","",VLOOKUP(AV43,'シフト記号表（勤務時間帯）'!$C$5:$W$46,21,FALSE))</f>
        <v/>
      </c>
      <c r="AW44" s="291" t="str">
        <f>IF(AW43="","",VLOOKUP(AW43,'シフト記号表（勤務時間帯）'!$C$5:$W$46,21,FALSE))</f>
        <v/>
      </c>
      <c r="AX44" s="290" t="str">
        <f>IF(AX43="","",VLOOKUP(AX43,'シフト記号表（勤務時間帯）'!$C$5:$W$46,21,FALSE))</f>
        <v/>
      </c>
      <c r="AY44" s="1060">
        <f>IF($BB$3="計画",SUM(T44:AU44),IF($BB$3="実績",SUM(T44:AX44),""))</f>
        <v>0</v>
      </c>
      <c r="AZ44" s="1061"/>
      <c r="BA44" s="1062">
        <f>IF($BB$3="計画",AY44/4,IF($BB$3="実績",(AY44/($BB$7/7)),""))</f>
        <v>0</v>
      </c>
      <c r="BB44" s="1063"/>
      <c r="BC44" s="1056"/>
      <c r="BD44" s="1045"/>
      <c r="BE44" s="1045"/>
      <c r="BF44" s="1045"/>
      <c r="BG44" s="1057"/>
    </row>
    <row r="45" spans="2:59" ht="20.25" customHeight="1">
      <c r="B45" s="313"/>
      <c r="C45" s="1051"/>
      <c r="D45" s="1039"/>
      <c r="E45" s="1040"/>
      <c r="F45" s="312">
        <f>C44</f>
        <v>0</v>
      </c>
      <c r="G45" s="1034"/>
      <c r="H45" s="1038"/>
      <c r="I45" s="1039"/>
      <c r="J45" s="1039"/>
      <c r="K45" s="1040"/>
      <c r="L45" s="1047"/>
      <c r="M45" s="1048"/>
      <c r="N45" s="1049"/>
      <c r="O45" s="321" t="s">
        <v>350</v>
      </c>
      <c r="P45" s="320"/>
      <c r="Q45" s="320"/>
      <c r="R45" s="319"/>
      <c r="S45" s="318"/>
      <c r="T45" s="282" t="str">
        <f>IF(T43="","",VLOOKUP(T43,'シフト記号表（勤務時間帯）'!$C$5:$Y$46,23,FALSE))</f>
        <v/>
      </c>
      <c r="U45" s="266" t="str">
        <f>IF(U43="","",VLOOKUP(U43,'シフト記号表（勤務時間帯）'!$C$5:$Y$46,23,FALSE))</f>
        <v/>
      </c>
      <c r="V45" s="266" t="str">
        <f>IF(V43="","",VLOOKUP(V43,'シフト記号表（勤務時間帯）'!$C$5:$Y$46,23,FALSE))</f>
        <v/>
      </c>
      <c r="W45" s="266" t="str">
        <f>IF(W43="","",VLOOKUP(W43,'シフト記号表（勤務時間帯）'!$C$5:$Y$46,23,FALSE))</f>
        <v/>
      </c>
      <c r="X45" s="266" t="str">
        <f>IF(X43="","",VLOOKUP(X43,'シフト記号表（勤務時間帯）'!$C$5:$Y$46,23,FALSE))</f>
        <v/>
      </c>
      <c r="Y45" s="266" t="str">
        <f>IF(Y43="","",VLOOKUP(Y43,'シフト記号表（勤務時間帯）'!$C$5:$Y$46,23,FALSE))</f>
        <v/>
      </c>
      <c r="Z45" s="283" t="str">
        <f>IF(Z43="","",VLOOKUP(Z43,'シフト記号表（勤務時間帯）'!$C$5:$Y$46,23,FALSE))</f>
        <v/>
      </c>
      <c r="AA45" s="282" t="str">
        <f>IF(AA43="","",VLOOKUP(AA43,'シフト記号表（勤務時間帯）'!$C$5:$Y$46,23,FALSE))</f>
        <v/>
      </c>
      <c r="AB45" s="266" t="str">
        <f>IF(AB43="","",VLOOKUP(AB43,'シフト記号表（勤務時間帯）'!$C$5:$Y$46,23,FALSE))</f>
        <v/>
      </c>
      <c r="AC45" s="266" t="str">
        <f>IF(AC43="","",VLOOKUP(AC43,'シフト記号表（勤務時間帯）'!$C$5:$Y$46,23,FALSE))</f>
        <v/>
      </c>
      <c r="AD45" s="266" t="str">
        <f>IF(AD43="","",VLOOKUP(AD43,'シフト記号表（勤務時間帯）'!$C$5:$Y$46,23,FALSE))</f>
        <v/>
      </c>
      <c r="AE45" s="266" t="str">
        <f>IF(AE43="","",VLOOKUP(AE43,'シフト記号表（勤務時間帯）'!$C$5:$Y$46,23,FALSE))</f>
        <v/>
      </c>
      <c r="AF45" s="266" t="str">
        <f>IF(AF43="","",VLOOKUP(AF43,'シフト記号表（勤務時間帯）'!$C$5:$Y$46,23,FALSE))</f>
        <v/>
      </c>
      <c r="AG45" s="283" t="str">
        <f>IF(AG43="","",VLOOKUP(AG43,'シフト記号表（勤務時間帯）'!$C$5:$Y$46,23,FALSE))</f>
        <v/>
      </c>
      <c r="AH45" s="282" t="str">
        <f>IF(AH43="","",VLOOKUP(AH43,'シフト記号表（勤務時間帯）'!$C$5:$Y$46,23,FALSE))</f>
        <v/>
      </c>
      <c r="AI45" s="266" t="str">
        <f>IF(AI43="","",VLOOKUP(AI43,'シフト記号表（勤務時間帯）'!$C$5:$Y$46,23,FALSE))</f>
        <v/>
      </c>
      <c r="AJ45" s="266" t="str">
        <f>IF(AJ43="","",VLOOKUP(AJ43,'シフト記号表（勤務時間帯）'!$C$5:$Y$46,23,FALSE))</f>
        <v/>
      </c>
      <c r="AK45" s="266" t="str">
        <f>IF(AK43="","",VLOOKUP(AK43,'シフト記号表（勤務時間帯）'!$C$5:$Y$46,23,FALSE))</f>
        <v/>
      </c>
      <c r="AL45" s="266" t="str">
        <f>IF(AL43="","",VLOOKUP(AL43,'シフト記号表（勤務時間帯）'!$C$5:$Y$46,23,FALSE))</f>
        <v/>
      </c>
      <c r="AM45" s="266" t="str">
        <f>IF(AM43="","",VLOOKUP(AM43,'シフト記号表（勤務時間帯）'!$C$5:$Y$46,23,FALSE))</f>
        <v/>
      </c>
      <c r="AN45" s="283" t="str">
        <f>IF(AN43="","",VLOOKUP(AN43,'シフト記号表（勤務時間帯）'!$C$5:$Y$46,23,FALSE))</f>
        <v/>
      </c>
      <c r="AO45" s="282" t="str">
        <f>IF(AO43="","",VLOOKUP(AO43,'シフト記号表（勤務時間帯）'!$C$5:$Y$46,23,FALSE))</f>
        <v/>
      </c>
      <c r="AP45" s="266" t="str">
        <f>IF(AP43="","",VLOOKUP(AP43,'シフト記号表（勤務時間帯）'!$C$5:$Y$46,23,FALSE))</f>
        <v/>
      </c>
      <c r="AQ45" s="266" t="str">
        <f>IF(AQ43="","",VLOOKUP(AQ43,'シフト記号表（勤務時間帯）'!$C$5:$Y$46,23,FALSE))</f>
        <v/>
      </c>
      <c r="AR45" s="266" t="str">
        <f>IF(AR43="","",VLOOKUP(AR43,'シフト記号表（勤務時間帯）'!$C$5:$Y$46,23,FALSE))</f>
        <v/>
      </c>
      <c r="AS45" s="266" t="str">
        <f>IF(AS43="","",VLOOKUP(AS43,'シフト記号表（勤務時間帯）'!$C$5:$Y$46,23,FALSE))</f>
        <v/>
      </c>
      <c r="AT45" s="266" t="str">
        <f>IF(AT43="","",VLOOKUP(AT43,'シフト記号表（勤務時間帯）'!$C$5:$Y$46,23,FALSE))</f>
        <v/>
      </c>
      <c r="AU45" s="283" t="str">
        <f>IF(AU43="","",VLOOKUP(AU43,'シフト記号表（勤務時間帯）'!$C$5:$Y$46,23,FALSE))</f>
        <v/>
      </c>
      <c r="AV45" s="282" t="str">
        <f>IF(AV43="","",VLOOKUP(AV43,'シフト記号表（勤務時間帯）'!$C$5:$Y$46,23,FALSE))</f>
        <v/>
      </c>
      <c r="AW45" s="266" t="str">
        <f>IF(AW43="","",VLOOKUP(AW43,'シフト記号表（勤務時間帯）'!$C$5:$Y$46,23,FALSE))</f>
        <v/>
      </c>
      <c r="AX45" s="265" t="str">
        <f>IF(AX43="","",VLOOKUP(AX43,'シフト記号表（勤務時間帯）'!$C$5:$Y$46,23,FALSE))</f>
        <v/>
      </c>
      <c r="AY45" s="1064">
        <f>IF($BB$3="計画",SUM(T45:AU45),IF($BB$3="実績",SUM(T45:AX45),""))</f>
        <v>0</v>
      </c>
      <c r="AZ45" s="1065"/>
      <c r="BA45" s="1066">
        <f>IF($BB$3="計画",AY45/4,IF($BB$3="実績",(AY45/($BB$7/7)),""))</f>
        <v>0</v>
      </c>
      <c r="BB45" s="1067"/>
      <c r="BC45" s="1058"/>
      <c r="BD45" s="1048"/>
      <c r="BE45" s="1048"/>
      <c r="BF45" s="1048"/>
      <c r="BG45" s="1059"/>
    </row>
    <row r="46" spans="2:59" ht="20.25" customHeight="1">
      <c r="B46" s="307"/>
      <c r="C46" s="1050"/>
      <c r="D46" s="1036"/>
      <c r="E46" s="1037"/>
      <c r="F46" s="298"/>
      <c r="G46" s="1032"/>
      <c r="H46" s="1035"/>
      <c r="I46" s="1036"/>
      <c r="J46" s="1036"/>
      <c r="K46" s="1037"/>
      <c r="L46" s="1041"/>
      <c r="M46" s="1042"/>
      <c r="N46" s="1043"/>
      <c r="O46" s="317" t="s">
        <v>352</v>
      </c>
      <c r="P46" s="316"/>
      <c r="Q46" s="316"/>
      <c r="R46" s="315"/>
      <c r="S46" s="314"/>
      <c r="T46" s="301"/>
      <c r="U46" s="300"/>
      <c r="V46" s="300"/>
      <c r="W46" s="300"/>
      <c r="X46" s="300"/>
      <c r="Y46" s="300"/>
      <c r="Z46" s="302"/>
      <c r="AA46" s="301"/>
      <c r="AB46" s="300"/>
      <c r="AC46" s="300"/>
      <c r="AD46" s="300"/>
      <c r="AE46" s="300"/>
      <c r="AF46" s="300"/>
      <c r="AG46" s="302"/>
      <c r="AH46" s="301"/>
      <c r="AI46" s="300"/>
      <c r="AJ46" s="300"/>
      <c r="AK46" s="300"/>
      <c r="AL46" s="300"/>
      <c r="AM46" s="300"/>
      <c r="AN46" s="302"/>
      <c r="AO46" s="301"/>
      <c r="AP46" s="300"/>
      <c r="AQ46" s="300"/>
      <c r="AR46" s="300"/>
      <c r="AS46" s="300"/>
      <c r="AT46" s="300"/>
      <c r="AU46" s="302"/>
      <c r="AV46" s="301"/>
      <c r="AW46" s="300"/>
      <c r="AX46" s="299"/>
      <c r="AY46" s="1052"/>
      <c r="AZ46" s="1053"/>
      <c r="BA46" s="1068"/>
      <c r="BB46" s="1069"/>
      <c r="BC46" s="1054"/>
      <c r="BD46" s="1042"/>
      <c r="BE46" s="1042"/>
      <c r="BF46" s="1042"/>
      <c r="BG46" s="1055"/>
    </row>
    <row r="47" spans="2:59" ht="20.25" customHeight="1">
      <c r="B47" s="289">
        <f>B44+1</f>
        <v>10</v>
      </c>
      <c r="C47" s="1050"/>
      <c r="D47" s="1036"/>
      <c r="E47" s="1037"/>
      <c r="F47" s="298"/>
      <c r="G47" s="1033"/>
      <c r="H47" s="1035"/>
      <c r="I47" s="1036"/>
      <c r="J47" s="1036"/>
      <c r="K47" s="1037"/>
      <c r="L47" s="1044"/>
      <c r="M47" s="1045"/>
      <c r="N47" s="1046"/>
      <c r="O47" s="297" t="s">
        <v>351</v>
      </c>
      <c r="P47" s="296"/>
      <c r="Q47" s="296"/>
      <c r="R47" s="295"/>
      <c r="S47" s="294"/>
      <c r="T47" s="292" t="str">
        <f>IF(T46="","",VLOOKUP(T46,'シフト記号表（勤務時間帯）'!$C$5:$W$46,21,FALSE))</f>
        <v/>
      </c>
      <c r="U47" s="291" t="str">
        <f>IF(U46="","",VLOOKUP(U46,'シフト記号表（勤務時間帯）'!$C$5:$W$46,21,FALSE))</f>
        <v/>
      </c>
      <c r="V47" s="291" t="str">
        <f>IF(V46="","",VLOOKUP(V46,'シフト記号表（勤務時間帯）'!$C$5:$W$46,21,FALSE))</f>
        <v/>
      </c>
      <c r="W47" s="291" t="str">
        <f>IF(W46="","",VLOOKUP(W46,'シフト記号表（勤務時間帯）'!$C$5:$W$46,21,FALSE))</f>
        <v/>
      </c>
      <c r="X47" s="291" t="str">
        <f>IF(X46="","",VLOOKUP(X46,'シフト記号表（勤務時間帯）'!$C$5:$W$46,21,FALSE))</f>
        <v/>
      </c>
      <c r="Y47" s="291" t="str">
        <f>IF(Y46="","",VLOOKUP(Y46,'シフト記号表（勤務時間帯）'!$C$5:$W$46,21,FALSE))</f>
        <v/>
      </c>
      <c r="Z47" s="293" t="str">
        <f>IF(Z46="","",VLOOKUP(Z46,'シフト記号表（勤務時間帯）'!$C$5:$W$46,21,FALSE))</f>
        <v/>
      </c>
      <c r="AA47" s="292" t="str">
        <f>IF(AA46="","",VLOOKUP(AA46,'シフト記号表（勤務時間帯）'!$C$5:$W$46,21,FALSE))</f>
        <v/>
      </c>
      <c r="AB47" s="291" t="str">
        <f>IF(AB46="","",VLOOKUP(AB46,'シフト記号表（勤務時間帯）'!$C$5:$W$46,21,FALSE))</f>
        <v/>
      </c>
      <c r="AC47" s="291" t="str">
        <f>IF(AC46="","",VLOOKUP(AC46,'シフト記号表（勤務時間帯）'!$C$5:$W$46,21,FALSE))</f>
        <v/>
      </c>
      <c r="AD47" s="291" t="str">
        <f>IF(AD46="","",VLOOKUP(AD46,'シフト記号表（勤務時間帯）'!$C$5:$W$46,21,FALSE))</f>
        <v/>
      </c>
      <c r="AE47" s="291" t="str">
        <f>IF(AE46="","",VLOOKUP(AE46,'シフト記号表（勤務時間帯）'!$C$5:$W$46,21,FALSE))</f>
        <v/>
      </c>
      <c r="AF47" s="291" t="str">
        <f>IF(AF46="","",VLOOKUP(AF46,'シフト記号表（勤務時間帯）'!$C$5:$W$46,21,FALSE))</f>
        <v/>
      </c>
      <c r="AG47" s="293" t="str">
        <f>IF(AG46="","",VLOOKUP(AG46,'シフト記号表（勤務時間帯）'!$C$5:$W$46,21,FALSE))</f>
        <v/>
      </c>
      <c r="AH47" s="292" t="str">
        <f>IF(AH46="","",VLOOKUP(AH46,'シフト記号表（勤務時間帯）'!$C$5:$W$46,21,FALSE))</f>
        <v/>
      </c>
      <c r="AI47" s="291" t="str">
        <f>IF(AI46="","",VLOOKUP(AI46,'シフト記号表（勤務時間帯）'!$C$5:$W$46,21,FALSE))</f>
        <v/>
      </c>
      <c r="AJ47" s="291" t="str">
        <f>IF(AJ46="","",VLOOKUP(AJ46,'シフト記号表（勤務時間帯）'!$C$5:$W$46,21,FALSE))</f>
        <v/>
      </c>
      <c r="AK47" s="291" t="str">
        <f>IF(AK46="","",VLOOKUP(AK46,'シフト記号表（勤務時間帯）'!$C$5:$W$46,21,FALSE))</f>
        <v/>
      </c>
      <c r="AL47" s="291" t="str">
        <f>IF(AL46="","",VLOOKUP(AL46,'シフト記号表（勤務時間帯）'!$C$5:$W$46,21,FALSE))</f>
        <v/>
      </c>
      <c r="AM47" s="291" t="str">
        <f>IF(AM46="","",VLOOKUP(AM46,'シフト記号表（勤務時間帯）'!$C$5:$W$46,21,FALSE))</f>
        <v/>
      </c>
      <c r="AN47" s="293" t="str">
        <f>IF(AN46="","",VLOOKUP(AN46,'シフト記号表（勤務時間帯）'!$C$5:$W$46,21,FALSE))</f>
        <v/>
      </c>
      <c r="AO47" s="292" t="str">
        <f>IF(AO46="","",VLOOKUP(AO46,'シフト記号表（勤務時間帯）'!$C$5:$W$46,21,FALSE))</f>
        <v/>
      </c>
      <c r="AP47" s="291" t="str">
        <f>IF(AP46="","",VLOOKUP(AP46,'シフト記号表（勤務時間帯）'!$C$5:$W$46,21,FALSE))</f>
        <v/>
      </c>
      <c r="AQ47" s="291" t="str">
        <f>IF(AQ46="","",VLOOKUP(AQ46,'シフト記号表（勤務時間帯）'!$C$5:$W$46,21,FALSE))</f>
        <v/>
      </c>
      <c r="AR47" s="291" t="str">
        <f>IF(AR46="","",VLOOKUP(AR46,'シフト記号表（勤務時間帯）'!$C$5:$W$46,21,FALSE))</f>
        <v/>
      </c>
      <c r="AS47" s="291" t="str">
        <f>IF(AS46="","",VLOOKUP(AS46,'シフト記号表（勤務時間帯）'!$C$5:$W$46,21,FALSE))</f>
        <v/>
      </c>
      <c r="AT47" s="291" t="str">
        <f>IF(AT46="","",VLOOKUP(AT46,'シフト記号表（勤務時間帯）'!$C$5:$W$46,21,FALSE))</f>
        <v/>
      </c>
      <c r="AU47" s="293" t="str">
        <f>IF(AU46="","",VLOOKUP(AU46,'シフト記号表（勤務時間帯）'!$C$5:$W$46,21,FALSE))</f>
        <v/>
      </c>
      <c r="AV47" s="292" t="str">
        <f>IF(AV46="","",VLOOKUP(AV46,'シフト記号表（勤務時間帯）'!$C$5:$W$46,21,FALSE))</f>
        <v/>
      </c>
      <c r="AW47" s="291" t="str">
        <f>IF(AW46="","",VLOOKUP(AW46,'シフト記号表（勤務時間帯）'!$C$5:$W$46,21,FALSE))</f>
        <v/>
      </c>
      <c r="AX47" s="290" t="str">
        <f>IF(AX46="","",VLOOKUP(AX46,'シフト記号表（勤務時間帯）'!$C$5:$W$46,21,FALSE))</f>
        <v/>
      </c>
      <c r="AY47" s="1060">
        <f>IF($BB$3="計画",SUM(T47:AU47),IF($BB$3="実績",SUM(T47:AX47),""))</f>
        <v>0</v>
      </c>
      <c r="AZ47" s="1061"/>
      <c r="BA47" s="1062">
        <f>IF($BB$3="計画",AY47/4,IF($BB$3="実績",(AY47/($BB$7/7)),""))</f>
        <v>0</v>
      </c>
      <c r="BB47" s="1063"/>
      <c r="BC47" s="1056"/>
      <c r="BD47" s="1045"/>
      <c r="BE47" s="1045"/>
      <c r="BF47" s="1045"/>
      <c r="BG47" s="1057"/>
    </row>
    <row r="48" spans="2:59" ht="20.25" customHeight="1">
      <c r="B48" s="313"/>
      <c r="C48" s="1051"/>
      <c r="D48" s="1039"/>
      <c r="E48" s="1040"/>
      <c r="F48" s="312">
        <f>C47</f>
        <v>0</v>
      </c>
      <c r="G48" s="1034"/>
      <c r="H48" s="1038"/>
      <c r="I48" s="1039"/>
      <c r="J48" s="1039"/>
      <c r="K48" s="1040"/>
      <c r="L48" s="1047"/>
      <c r="M48" s="1048"/>
      <c r="N48" s="1049"/>
      <c r="O48" s="311" t="s">
        <v>350</v>
      </c>
      <c r="P48" s="310"/>
      <c r="Q48" s="310"/>
      <c r="R48" s="309"/>
      <c r="S48" s="308"/>
      <c r="T48" s="282" t="str">
        <f>IF(T46="","",VLOOKUP(T46,'シフト記号表（勤務時間帯）'!$C$5:$Y$46,23,FALSE))</f>
        <v/>
      </c>
      <c r="U48" s="266" t="str">
        <f>IF(U46="","",VLOOKUP(U46,'シフト記号表（勤務時間帯）'!$C$5:$Y$46,23,FALSE))</f>
        <v/>
      </c>
      <c r="V48" s="266" t="str">
        <f>IF(V46="","",VLOOKUP(V46,'シフト記号表（勤務時間帯）'!$C$5:$Y$46,23,FALSE))</f>
        <v/>
      </c>
      <c r="W48" s="266" t="str">
        <f>IF(W46="","",VLOOKUP(W46,'シフト記号表（勤務時間帯）'!$C$5:$Y$46,23,FALSE))</f>
        <v/>
      </c>
      <c r="X48" s="266" t="str">
        <f>IF(X46="","",VLOOKUP(X46,'シフト記号表（勤務時間帯）'!$C$5:$Y$46,23,FALSE))</f>
        <v/>
      </c>
      <c r="Y48" s="266" t="str">
        <f>IF(Y46="","",VLOOKUP(Y46,'シフト記号表（勤務時間帯）'!$C$5:$Y$46,23,FALSE))</f>
        <v/>
      </c>
      <c r="Z48" s="283" t="str">
        <f>IF(Z46="","",VLOOKUP(Z46,'シフト記号表（勤務時間帯）'!$C$5:$Y$46,23,FALSE))</f>
        <v/>
      </c>
      <c r="AA48" s="282" t="str">
        <f>IF(AA46="","",VLOOKUP(AA46,'シフト記号表（勤務時間帯）'!$C$5:$Y$46,23,FALSE))</f>
        <v/>
      </c>
      <c r="AB48" s="266" t="str">
        <f>IF(AB46="","",VLOOKUP(AB46,'シフト記号表（勤務時間帯）'!$C$5:$Y$46,23,FALSE))</f>
        <v/>
      </c>
      <c r="AC48" s="266" t="str">
        <f>IF(AC46="","",VLOOKUP(AC46,'シフト記号表（勤務時間帯）'!$C$5:$Y$46,23,FALSE))</f>
        <v/>
      </c>
      <c r="AD48" s="266" t="str">
        <f>IF(AD46="","",VLOOKUP(AD46,'シフト記号表（勤務時間帯）'!$C$5:$Y$46,23,FALSE))</f>
        <v/>
      </c>
      <c r="AE48" s="266" t="str">
        <f>IF(AE46="","",VLOOKUP(AE46,'シフト記号表（勤務時間帯）'!$C$5:$Y$46,23,FALSE))</f>
        <v/>
      </c>
      <c r="AF48" s="266" t="str">
        <f>IF(AF46="","",VLOOKUP(AF46,'シフト記号表（勤務時間帯）'!$C$5:$Y$46,23,FALSE))</f>
        <v/>
      </c>
      <c r="AG48" s="283" t="str">
        <f>IF(AG46="","",VLOOKUP(AG46,'シフト記号表（勤務時間帯）'!$C$5:$Y$46,23,FALSE))</f>
        <v/>
      </c>
      <c r="AH48" s="282" t="str">
        <f>IF(AH46="","",VLOOKUP(AH46,'シフト記号表（勤務時間帯）'!$C$5:$Y$46,23,FALSE))</f>
        <v/>
      </c>
      <c r="AI48" s="266" t="str">
        <f>IF(AI46="","",VLOOKUP(AI46,'シフト記号表（勤務時間帯）'!$C$5:$Y$46,23,FALSE))</f>
        <v/>
      </c>
      <c r="AJ48" s="266" t="str">
        <f>IF(AJ46="","",VLOOKUP(AJ46,'シフト記号表（勤務時間帯）'!$C$5:$Y$46,23,FALSE))</f>
        <v/>
      </c>
      <c r="AK48" s="266" t="str">
        <f>IF(AK46="","",VLOOKUP(AK46,'シフト記号表（勤務時間帯）'!$C$5:$Y$46,23,FALSE))</f>
        <v/>
      </c>
      <c r="AL48" s="266" t="str">
        <f>IF(AL46="","",VLOOKUP(AL46,'シフト記号表（勤務時間帯）'!$C$5:$Y$46,23,FALSE))</f>
        <v/>
      </c>
      <c r="AM48" s="266" t="str">
        <f>IF(AM46="","",VLOOKUP(AM46,'シフト記号表（勤務時間帯）'!$C$5:$Y$46,23,FALSE))</f>
        <v/>
      </c>
      <c r="AN48" s="283" t="str">
        <f>IF(AN46="","",VLOOKUP(AN46,'シフト記号表（勤務時間帯）'!$C$5:$Y$46,23,FALSE))</f>
        <v/>
      </c>
      <c r="AO48" s="282" t="str">
        <f>IF(AO46="","",VLOOKUP(AO46,'シフト記号表（勤務時間帯）'!$C$5:$Y$46,23,FALSE))</f>
        <v/>
      </c>
      <c r="AP48" s="266" t="str">
        <f>IF(AP46="","",VLOOKUP(AP46,'シフト記号表（勤務時間帯）'!$C$5:$Y$46,23,FALSE))</f>
        <v/>
      </c>
      <c r="AQ48" s="266" t="str">
        <f>IF(AQ46="","",VLOOKUP(AQ46,'シフト記号表（勤務時間帯）'!$C$5:$Y$46,23,FALSE))</f>
        <v/>
      </c>
      <c r="AR48" s="266" t="str">
        <f>IF(AR46="","",VLOOKUP(AR46,'シフト記号表（勤務時間帯）'!$C$5:$Y$46,23,FALSE))</f>
        <v/>
      </c>
      <c r="AS48" s="266" t="str">
        <f>IF(AS46="","",VLOOKUP(AS46,'シフト記号表（勤務時間帯）'!$C$5:$Y$46,23,FALSE))</f>
        <v/>
      </c>
      <c r="AT48" s="266" t="str">
        <f>IF(AT46="","",VLOOKUP(AT46,'シフト記号表（勤務時間帯）'!$C$5:$Y$46,23,FALSE))</f>
        <v/>
      </c>
      <c r="AU48" s="283" t="str">
        <f>IF(AU46="","",VLOOKUP(AU46,'シフト記号表（勤務時間帯）'!$C$5:$Y$46,23,FALSE))</f>
        <v/>
      </c>
      <c r="AV48" s="282" t="str">
        <f>IF(AV46="","",VLOOKUP(AV46,'シフト記号表（勤務時間帯）'!$C$5:$Y$46,23,FALSE))</f>
        <v/>
      </c>
      <c r="AW48" s="266" t="str">
        <f>IF(AW46="","",VLOOKUP(AW46,'シフト記号表（勤務時間帯）'!$C$5:$Y$46,23,FALSE))</f>
        <v/>
      </c>
      <c r="AX48" s="265" t="str">
        <f>IF(AX46="","",VLOOKUP(AX46,'シフト記号表（勤務時間帯）'!$C$5:$Y$46,23,FALSE))</f>
        <v/>
      </c>
      <c r="AY48" s="1064">
        <f>IF($BB$3="計画",SUM(T48:AU48),IF($BB$3="実績",SUM(T48:AX48),""))</f>
        <v>0</v>
      </c>
      <c r="AZ48" s="1065"/>
      <c r="BA48" s="1066">
        <f>IF($BB$3="計画",AY48/4,IF($BB$3="実績",(AY48/($BB$7/7)),""))</f>
        <v>0</v>
      </c>
      <c r="BB48" s="1067"/>
      <c r="BC48" s="1058"/>
      <c r="BD48" s="1048"/>
      <c r="BE48" s="1048"/>
      <c r="BF48" s="1048"/>
      <c r="BG48" s="1059"/>
    </row>
    <row r="49" spans="2:59" ht="20.25" customHeight="1">
      <c r="B49" s="307"/>
      <c r="C49" s="1050"/>
      <c r="D49" s="1036"/>
      <c r="E49" s="1037"/>
      <c r="F49" s="298"/>
      <c r="G49" s="1032"/>
      <c r="H49" s="1035"/>
      <c r="I49" s="1036"/>
      <c r="J49" s="1036"/>
      <c r="K49" s="1037"/>
      <c r="L49" s="1041"/>
      <c r="M49" s="1042"/>
      <c r="N49" s="1043"/>
      <c r="O49" s="317" t="s">
        <v>352</v>
      </c>
      <c r="P49" s="316"/>
      <c r="Q49" s="316"/>
      <c r="R49" s="315"/>
      <c r="S49" s="314"/>
      <c r="T49" s="301"/>
      <c r="U49" s="300"/>
      <c r="V49" s="300"/>
      <c r="W49" s="300"/>
      <c r="X49" s="300"/>
      <c r="Y49" s="300"/>
      <c r="Z49" s="302"/>
      <c r="AA49" s="301"/>
      <c r="AB49" s="300"/>
      <c r="AC49" s="300"/>
      <c r="AD49" s="300"/>
      <c r="AE49" s="300"/>
      <c r="AF49" s="300"/>
      <c r="AG49" s="302"/>
      <c r="AH49" s="301"/>
      <c r="AI49" s="300"/>
      <c r="AJ49" s="300"/>
      <c r="AK49" s="300"/>
      <c r="AL49" s="300"/>
      <c r="AM49" s="300"/>
      <c r="AN49" s="302"/>
      <c r="AO49" s="301"/>
      <c r="AP49" s="300"/>
      <c r="AQ49" s="300"/>
      <c r="AR49" s="300"/>
      <c r="AS49" s="300"/>
      <c r="AT49" s="300"/>
      <c r="AU49" s="302"/>
      <c r="AV49" s="301"/>
      <c r="AW49" s="300"/>
      <c r="AX49" s="299"/>
      <c r="AY49" s="1052"/>
      <c r="AZ49" s="1053"/>
      <c r="BA49" s="1068"/>
      <c r="BB49" s="1069"/>
      <c r="BC49" s="1054"/>
      <c r="BD49" s="1042"/>
      <c r="BE49" s="1042"/>
      <c r="BF49" s="1042"/>
      <c r="BG49" s="1055"/>
    </row>
    <row r="50" spans="2:59" ht="20.25" customHeight="1">
      <c r="B50" s="289">
        <f>B47+1</f>
        <v>11</v>
      </c>
      <c r="C50" s="1050"/>
      <c r="D50" s="1036"/>
      <c r="E50" s="1037"/>
      <c r="F50" s="298"/>
      <c r="G50" s="1033"/>
      <c r="H50" s="1035"/>
      <c r="I50" s="1036"/>
      <c r="J50" s="1036"/>
      <c r="K50" s="1037"/>
      <c r="L50" s="1044"/>
      <c r="M50" s="1045"/>
      <c r="N50" s="1046"/>
      <c r="O50" s="297" t="s">
        <v>351</v>
      </c>
      <c r="P50" s="296"/>
      <c r="Q50" s="296"/>
      <c r="R50" s="295"/>
      <c r="S50" s="294"/>
      <c r="T50" s="292" t="str">
        <f>IF(T49="","",VLOOKUP(T49,'シフト記号表（勤務時間帯）'!$C$5:$W$46,21,FALSE))</f>
        <v/>
      </c>
      <c r="U50" s="291" t="str">
        <f>IF(U49="","",VLOOKUP(U49,'シフト記号表（勤務時間帯）'!$C$5:$W$46,21,FALSE))</f>
        <v/>
      </c>
      <c r="V50" s="291" t="str">
        <f>IF(V49="","",VLOOKUP(V49,'シフト記号表（勤務時間帯）'!$C$5:$W$46,21,FALSE))</f>
        <v/>
      </c>
      <c r="W50" s="291" t="str">
        <f>IF(W49="","",VLOOKUP(W49,'シフト記号表（勤務時間帯）'!$C$5:$W$46,21,FALSE))</f>
        <v/>
      </c>
      <c r="X50" s="291" t="str">
        <f>IF(X49="","",VLOOKUP(X49,'シフト記号表（勤務時間帯）'!$C$5:$W$46,21,FALSE))</f>
        <v/>
      </c>
      <c r="Y50" s="291" t="str">
        <f>IF(Y49="","",VLOOKUP(Y49,'シフト記号表（勤務時間帯）'!$C$5:$W$46,21,FALSE))</f>
        <v/>
      </c>
      <c r="Z50" s="293" t="str">
        <f>IF(Z49="","",VLOOKUP(Z49,'シフト記号表（勤務時間帯）'!$C$5:$W$46,21,FALSE))</f>
        <v/>
      </c>
      <c r="AA50" s="292" t="str">
        <f>IF(AA49="","",VLOOKUP(AA49,'シフト記号表（勤務時間帯）'!$C$5:$W$46,21,FALSE))</f>
        <v/>
      </c>
      <c r="AB50" s="291" t="str">
        <f>IF(AB49="","",VLOOKUP(AB49,'シフト記号表（勤務時間帯）'!$C$5:$W$46,21,FALSE))</f>
        <v/>
      </c>
      <c r="AC50" s="291" t="str">
        <f>IF(AC49="","",VLOOKUP(AC49,'シフト記号表（勤務時間帯）'!$C$5:$W$46,21,FALSE))</f>
        <v/>
      </c>
      <c r="AD50" s="291" t="str">
        <f>IF(AD49="","",VLOOKUP(AD49,'シフト記号表（勤務時間帯）'!$C$5:$W$46,21,FALSE))</f>
        <v/>
      </c>
      <c r="AE50" s="291" t="str">
        <f>IF(AE49="","",VLOOKUP(AE49,'シフト記号表（勤務時間帯）'!$C$5:$W$46,21,FALSE))</f>
        <v/>
      </c>
      <c r="AF50" s="291" t="str">
        <f>IF(AF49="","",VLOOKUP(AF49,'シフト記号表（勤務時間帯）'!$C$5:$W$46,21,FALSE))</f>
        <v/>
      </c>
      <c r="AG50" s="293" t="str">
        <f>IF(AG49="","",VLOOKUP(AG49,'シフト記号表（勤務時間帯）'!$C$5:$W$46,21,FALSE))</f>
        <v/>
      </c>
      <c r="AH50" s="292" t="str">
        <f>IF(AH49="","",VLOOKUP(AH49,'シフト記号表（勤務時間帯）'!$C$5:$W$46,21,FALSE))</f>
        <v/>
      </c>
      <c r="AI50" s="291" t="str">
        <f>IF(AI49="","",VLOOKUP(AI49,'シフト記号表（勤務時間帯）'!$C$5:$W$46,21,FALSE))</f>
        <v/>
      </c>
      <c r="AJ50" s="291" t="str">
        <f>IF(AJ49="","",VLOOKUP(AJ49,'シフト記号表（勤務時間帯）'!$C$5:$W$46,21,FALSE))</f>
        <v/>
      </c>
      <c r="AK50" s="291" t="str">
        <f>IF(AK49="","",VLOOKUP(AK49,'シフト記号表（勤務時間帯）'!$C$5:$W$46,21,FALSE))</f>
        <v/>
      </c>
      <c r="AL50" s="291" t="str">
        <f>IF(AL49="","",VLOOKUP(AL49,'シフト記号表（勤務時間帯）'!$C$5:$W$46,21,FALSE))</f>
        <v/>
      </c>
      <c r="AM50" s="291" t="str">
        <f>IF(AM49="","",VLOOKUP(AM49,'シフト記号表（勤務時間帯）'!$C$5:$W$46,21,FALSE))</f>
        <v/>
      </c>
      <c r="AN50" s="293" t="str">
        <f>IF(AN49="","",VLOOKUP(AN49,'シフト記号表（勤務時間帯）'!$C$5:$W$46,21,FALSE))</f>
        <v/>
      </c>
      <c r="AO50" s="292" t="str">
        <f>IF(AO49="","",VLOOKUP(AO49,'シフト記号表（勤務時間帯）'!$C$5:$W$46,21,FALSE))</f>
        <v/>
      </c>
      <c r="AP50" s="291" t="str">
        <f>IF(AP49="","",VLOOKUP(AP49,'シフト記号表（勤務時間帯）'!$C$5:$W$46,21,FALSE))</f>
        <v/>
      </c>
      <c r="AQ50" s="291" t="str">
        <f>IF(AQ49="","",VLOOKUP(AQ49,'シフト記号表（勤務時間帯）'!$C$5:$W$46,21,FALSE))</f>
        <v/>
      </c>
      <c r="AR50" s="291" t="str">
        <f>IF(AR49="","",VLOOKUP(AR49,'シフト記号表（勤務時間帯）'!$C$5:$W$46,21,FALSE))</f>
        <v/>
      </c>
      <c r="AS50" s="291" t="str">
        <f>IF(AS49="","",VLOOKUP(AS49,'シフト記号表（勤務時間帯）'!$C$5:$W$46,21,FALSE))</f>
        <v/>
      </c>
      <c r="AT50" s="291" t="str">
        <f>IF(AT49="","",VLOOKUP(AT49,'シフト記号表（勤務時間帯）'!$C$5:$W$46,21,FALSE))</f>
        <v/>
      </c>
      <c r="AU50" s="293" t="str">
        <f>IF(AU49="","",VLOOKUP(AU49,'シフト記号表（勤務時間帯）'!$C$5:$W$46,21,FALSE))</f>
        <v/>
      </c>
      <c r="AV50" s="292" t="str">
        <f>IF(AV49="","",VLOOKUP(AV49,'シフト記号表（勤務時間帯）'!$C$5:$W$46,21,FALSE))</f>
        <v/>
      </c>
      <c r="AW50" s="291" t="str">
        <f>IF(AW49="","",VLOOKUP(AW49,'シフト記号表（勤務時間帯）'!$C$5:$W$46,21,FALSE))</f>
        <v/>
      </c>
      <c r="AX50" s="290" t="str">
        <f>IF(AX49="","",VLOOKUP(AX49,'シフト記号表（勤務時間帯）'!$C$5:$W$46,21,FALSE))</f>
        <v/>
      </c>
      <c r="AY50" s="1060">
        <f>IF($BB$3="計画",SUM(T50:AU50),IF($BB$3="実績",SUM(T50:AX50),""))</f>
        <v>0</v>
      </c>
      <c r="AZ50" s="1061"/>
      <c r="BA50" s="1062">
        <f>IF($BB$3="計画",AY50/4,IF($BB$3="実績",(AY50/($BB$7/7)),""))</f>
        <v>0</v>
      </c>
      <c r="BB50" s="1063"/>
      <c r="BC50" s="1056"/>
      <c r="BD50" s="1045"/>
      <c r="BE50" s="1045"/>
      <c r="BF50" s="1045"/>
      <c r="BG50" s="1057"/>
    </row>
    <row r="51" spans="2:59" ht="20.25" customHeight="1">
      <c r="B51" s="313"/>
      <c r="C51" s="1051"/>
      <c r="D51" s="1039"/>
      <c r="E51" s="1040"/>
      <c r="F51" s="312">
        <f>C50</f>
        <v>0</v>
      </c>
      <c r="G51" s="1034"/>
      <c r="H51" s="1038"/>
      <c r="I51" s="1039"/>
      <c r="J51" s="1039"/>
      <c r="K51" s="1040"/>
      <c r="L51" s="1047"/>
      <c r="M51" s="1048"/>
      <c r="N51" s="1049"/>
      <c r="O51" s="311" t="s">
        <v>350</v>
      </c>
      <c r="P51" s="310"/>
      <c r="Q51" s="310"/>
      <c r="R51" s="309"/>
      <c r="S51" s="308"/>
      <c r="T51" s="282" t="str">
        <f>IF(T49="","",VLOOKUP(T49,'シフト記号表（勤務時間帯）'!$C$5:$Y$46,23,FALSE))</f>
        <v/>
      </c>
      <c r="U51" s="266" t="str">
        <f>IF(U49="","",VLOOKUP(U49,'シフト記号表（勤務時間帯）'!$C$5:$Y$46,23,FALSE))</f>
        <v/>
      </c>
      <c r="V51" s="266" t="str">
        <f>IF(V49="","",VLOOKUP(V49,'シフト記号表（勤務時間帯）'!$C$5:$Y$46,23,FALSE))</f>
        <v/>
      </c>
      <c r="W51" s="266" t="str">
        <f>IF(W49="","",VLOOKUP(W49,'シフト記号表（勤務時間帯）'!$C$5:$Y$46,23,FALSE))</f>
        <v/>
      </c>
      <c r="X51" s="266" t="str">
        <f>IF(X49="","",VLOOKUP(X49,'シフト記号表（勤務時間帯）'!$C$5:$Y$46,23,FALSE))</f>
        <v/>
      </c>
      <c r="Y51" s="266" t="str">
        <f>IF(Y49="","",VLOOKUP(Y49,'シフト記号表（勤務時間帯）'!$C$5:$Y$46,23,FALSE))</f>
        <v/>
      </c>
      <c r="Z51" s="283" t="str">
        <f>IF(Z49="","",VLOOKUP(Z49,'シフト記号表（勤務時間帯）'!$C$5:$Y$46,23,FALSE))</f>
        <v/>
      </c>
      <c r="AA51" s="282" t="str">
        <f>IF(AA49="","",VLOOKUP(AA49,'シフト記号表（勤務時間帯）'!$C$5:$Y$46,23,FALSE))</f>
        <v/>
      </c>
      <c r="AB51" s="266" t="str">
        <f>IF(AB49="","",VLOOKUP(AB49,'シフト記号表（勤務時間帯）'!$C$5:$Y$46,23,FALSE))</f>
        <v/>
      </c>
      <c r="AC51" s="266" t="str">
        <f>IF(AC49="","",VLOOKUP(AC49,'シフト記号表（勤務時間帯）'!$C$5:$Y$46,23,FALSE))</f>
        <v/>
      </c>
      <c r="AD51" s="266" t="str">
        <f>IF(AD49="","",VLOOKUP(AD49,'シフト記号表（勤務時間帯）'!$C$5:$Y$46,23,FALSE))</f>
        <v/>
      </c>
      <c r="AE51" s="266" t="str">
        <f>IF(AE49="","",VLOOKUP(AE49,'シフト記号表（勤務時間帯）'!$C$5:$Y$46,23,FALSE))</f>
        <v/>
      </c>
      <c r="AF51" s="266" t="str">
        <f>IF(AF49="","",VLOOKUP(AF49,'シフト記号表（勤務時間帯）'!$C$5:$Y$46,23,FALSE))</f>
        <v/>
      </c>
      <c r="AG51" s="283" t="str">
        <f>IF(AG49="","",VLOOKUP(AG49,'シフト記号表（勤務時間帯）'!$C$5:$Y$46,23,FALSE))</f>
        <v/>
      </c>
      <c r="AH51" s="282" t="str">
        <f>IF(AH49="","",VLOOKUP(AH49,'シフト記号表（勤務時間帯）'!$C$5:$Y$46,23,FALSE))</f>
        <v/>
      </c>
      <c r="AI51" s="266" t="str">
        <f>IF(AI49="","",VLOOKUP(AI49,'シフト記号表（勤務時間帯）'!$C$5:$Y$46,23,FALSE))</f>
        <v/>
      </c>
      <c r="AJ51" s="266" t="str">
        <f>IF(AJ49="","",VLOOKUP(AJ49,'シフト記号表（勤務時間帯）'!$C$5:$Y$46,23,FALSE))</f>
        <v/>
      </c>
      <c r="AK51" s="266" t="str">
        <f>IF(AK49="","",VLOOKUP(AK49,'シフト記号表（勤務時間帯）'!$C$5:$Y$46,23,FALSE))</f>
        <v/>
      </c>
      <c r="AL51" s="266" t="str">
        <f>IF(AL49="","",VLOOKUP(AL49,'シフト記号表（勤務時間帯）'!$C$5:$Y$46,23,FALSE))</f>
        <v/>
      </c>
      <c r="AM51" s="266" t="str">
        <f>IF(AM49="","",VLOOKUP(AM49,'シフト記号表（勤務時間帯）'!$C$5:$Y$46,23,FALSE))</f>
        <v/>
      </c>
      <c r="AN51" s="283" t="str">
        <f>IF(AN49="","",VLOOKUP(AN49,'シフト記号表（勤務時間帯）'!$C$5:$Y$46,23,FALSE))</f>
        <v/>
      </c>
      <c r="AO51" s="282" t="str">
        <f>IF(AO49="","",VLOOKUP(AO49,'シフト記号表（勤務時間帯）'!$C$5:$Y$46,23,FALSE))</f>
        <v/>
      </c>
      <c r="AP51" s="266" t="str">
        <f>IF(AP49="","",VLOOKUP(AP49,'シフト記号表（勤務時間帯）'!$C$5:$Y$46,23,FALSE))</f>
        <v/>
      </c>
      <c r="AQ51" s="266" t="str">
        <f>IF(AQ49="","",VLOOKUP(AQ49,'シフト記号表（勤務時間帯）'!$C$5:$Y$46,23,FALSE))</f>
        <v/>
      </c>
      <c r="AR51" s="266" t="str">
        <f>IF(AR49="","",VLOOKUP(AR49,'シフト記号表（勤務時間帯）'!$C$5:$Y$46,23,FALSE))</f>
        <v/>
      </c>
      <c r="AS51" s="266" t="str">
        <f>IF(AS49="","",VLOOKUP(AS49,'シフト記号表（勤務時間帯）'!$C$5:$Y$46,23,FALSE))</f>
        <v/>
      </c>
      <c r="AT51" s="266" t="str">
        <f>IF(AT49="","",VLOOKUP(AT49,'シフト記号表（勤務時間帯）'!$C$5:$Y$46,23,FALSE))</f>
        <v/>
      </c>
      <c r="AU51" s="283" t="str">
        <f>IF(AU49="","",VLOOKUP(AU49,'シフト記号表（勤務時間帯）'!$C$5:$Y$46,23,FALSE))</f>
        <v/>
      </c>
      <c r="AV51" s="282" t="str">
        <f>IF(AV49="","",VLOOKUP(AV49,'シフト記号表（勤務時間帯）'!$C$5:$Y$46,23,FALSE))</f>
        <v/>
      </c>
      <c r="AW51" s="266" t="str">
        <f>IF(AW49="","",VLOOKUP(AW49,'シフト記号表（勤務時間帯）'!$C$5:$Y$46,23,FALSE))</f>
        <v/>
      </c>
      <c r="AX51" s="265" t="str">
        <f>IF(AX49="","",VLOOKUP(AX49,'シフト記号表（勤務時間帯）'!$C$5:$Y$46,23,FALSE))</f>
        <v/>
      </c>
      <c r="AY51" s="1064">
        <f>IF($BB$3="計画",SUM(T51:AU51),IF($BB$3="実績",SUM(T51:AX51),""))</f>
        <v>0</v>
      </c>
      <c r="AZ51" s="1065"/>
      <c r="BA51" s="1066">
        <f>IF($BB$3="計画",AY51/4,IF($BB$3="実績",(AY51/($BB$7/7)),""))</f>
        <v>0</v>
      </c>
      <c r="BB51" s="1067"/>
      <c r="BC51" s="1058"/>
      <c r="BD51" s="1048"/>
      <c r="BE51" s="1048"/>
      <c r="BF51" s="1048"/>
      <c r="BG51" s="1059"/>
    </row>
    <row r="52" spans="2:59" ht="20.25" customHeight="1">
      <c r="B52" s="307"/>
      <c r="C52" s="1050"/>
      <c r="D52" s="1036"/>
      <c r="E52" s="1037"/>
      <c r="F52" s="298"/>
      <c r="G52" s="1032"/>
      <c r="H52" s="1035"/>
      <c r="I52" s="1036"/>
      <c r="J52" s="1036"/>
      <c r="K52" s="1037"/>
      <c r="L52" s="1041"/>
      <c r="M52" s="1042"/>
      <c r="N52" s="1043"/>
      <c r="O52" s="317" t="s">
        <v>352</v>
      </c>
      <c r="P52" s="316"/>
      <c r="Q52" s="316"/>
      <c r="R52" s="315"/>
      <c r="S52" s="314"/>
      <c r="T52" s="301"/>
      <c r="U52" s="300"/>
      <c r="V52" s="300"/>
      <c r="W52" s="300"/>
      <c r="X52" s="300"/>
      <c r="Y52" s="300"/>
      <c r="Z52" s="302"/>
      <c r="AA52" s="301"/>
      <c r="AB52" s="300"/>
      <c r="AC52" s="300"/>
      <c r="AD52" s="300"/>
      <c r="AE52" s="300"/>
      <c r="AF52" s="300"/>
      <c r="AG52" s="302"/>
      <c r="AH52" s="301"/>
      <c r="AI52" s="300"/>
      <c r="AJ52" s="300"/>
      <c r="AK52" s="300"/>
      <c r="AL52" s="300"/>
      <c r="AM52" s="300"/>
      <c r="AN52" s="302"/>
      <c r="AO52" s="301"/>
      <c r="AP52" s="300"/>
      <c r="AQ52" s="300"/>
      <c r="AR52" s="300"/>
      <c r="AS52" s="300"/>
      <c r="AT52" s="300"/>
      <c r="AU52" s="302"/>
      <c r="AV52" s="301"/>
      <c r="AW52" s="300"/>
      <c r="AX52" s="299"/>
      <c r="AY52" s="1052"/>
      <c r="AZ52" s="1053"/>
      <c r="BA52" s="1068"/>
      <c r="BB52" s="1069"/>
      <c r="BC52" s="1054"/>
      <c r="BD52" s="1042"/>
      <c r="BE52" s="1042"/>
      <c r="BF52" s="1042"/>
      <c r="BG52" s="1055"/>
    </row>
    <row r="53" spans="2:59" ht="20.25" customHeight="1">
      <c r="B53" s="289">
        <f>B50+1</f>
        <v>12</v>
      </c>
      <c r="C53" s="1050"/>
      <c r="D53" s="1036"/>
      <c r="E53" s="1037"/>
      <c r="F53" s="298"/>
      <c r="G53" s="1033"/>
      <c r="H53" s="1035"/>
      <c r="I53" s="1036"/>
      <c r="J53" s="1036"/>
      <c r="K53" s="1037"/>
      <c r="L53" s="1044"/>
      <c r="M53" s="1045"/>
      <c r="N53" s="1046"/>
      <c r="O53" s="297" t="s">
        <v>351</v>
      </c>
      <c r="P53" s="296"/>
      <c r="Q53" s="296"/>
      <c r="R53" s="295"/>
      <c r="S53" s="294"/>
      <c r="T53" s="292" t="str">
        <f>IF(T52="","",VLOOKUP(T52,'シフト記号表（勤務時間帯）'!$C$5:$W$46,21,FALSE))</f>
        <v/>
      </c>
      <c r="U53" s="291" t="str">
        <f>IF(U52="","",VLOOKUP(U52,'シフト記号表（勤務時間帯）'!$C$5:$W$46,21,FALSE))</f>
        <v/>
      </c>
      <c r="V53" s="291" t="str">
        <f>IF(V52="","",VLOOKUP(V52,'シフト記号表（勤務時間帯）'!$C$5:$W$46,21,FALSE))</f>
        <v/>
      </c>
      <c r="W53" s="291" t="str">
        <f>IF(W52="","",VLOOKUP(W52,'シフト記号表（勤務時間帯）'!$C$5:$W$46,21,FALSE))</f>
        <v/>
      </c>
      <c r="X53" s="291" t="str">
        <f>IF(X52="","",VLOOKUP(X52,'シフト記号表（勤務時間帯）'!$C$5:$W$46,21,FALSE))</f>
        <v/>
      </c>
      <c r="Y53" s="291" t="str">
        <f>IF(Y52="","",VLOOKUP(Y52,'シフト記号表（勤務時間帯）'!$C$5:$W$46,21,FALSE))</f>
        <v/>
      </c>
      <c r="Z53" s="293" t="str">
        <f>IF(Z52="","",VLOOKUP(Z52,'シフト記号表（勤務時間帯）'!$C$5:$W$46,21,FALSE))</f>
        <v/>
      </c>
      <c r="AA53" s="292" t="str">
        <f>IF(AA52="","",VLOOKUP(AA52,'シフト記号表（勤務時間帯）'!$C$5:$W$46,21,FALSE))</f>
        <v/>
      </c>
      <c r="AB53" s="291" t="str">
        <f>IF(AB52="","",VLOOKUP(AB52,'シフト記号表（勤務時間帯）'!$C$5:$W$46,21,FALSE))</f>
        <v/>
      </c>
      <c r="AC53" s="291" t="str">
        <f>IF(AC52="","",VLOOKUP(AC52,'シフト記号表（勤務時間帯）'!$C$5:$W$46,21,FALSE))</f>
        <v/>
      </c>
      <c r="AD53" s="291" t="str">
        <f>IF(AD52="","",VLOOKUP(AD52,'シフト記号表（勤務時間帯）'!$C$5:$W$46,21,FALSE))</f>
        <v/>
      </c>
      <c r="AE53" s="291" t="str">
        <f>IF(AE52="","",VLOOKUP(AE52,'シフト記号表（勤務時間帯）'!$C$5:$W$46,21,FALSE))</f>
        <v/>
      </c>
      <c r="AF53" s="291" t="str">
        <f>IF(AF52="","",VLOOKUP(AF52,'シフト記号表（勤務時間帯）'!$C$5:$W$46,21,FALSE))</f>
        <v/>
      </c>
      <c r="AG53" s="293" t="str">
        <f>IF(AG52="","",VLOOKUP(AG52,'シフト記号表（勤務時間帯）'!$C$5:$W$46,21,FALSE))</f>
        <v/>
      </c>
      <c r="AH53" s="292" t="str">
        <f>IF(AH52="","",VLOOKUP(AH52,'シフト記号表（勤務時間帯）'!$C$5:$W$46,21,FALSE))</f>
        <v/>
      </c>
      <c r="AI53" s="291" t="str">
        <f>IF(AI52="","",VLOOKUP(AI52,'シフト記号表（勤務時間帯）'!$C$5:$W$46,21,FALSE))</f>
        <v/>
      </c>
      <c r="AJ53" s="291" t="str">
        <f>IF(AJ52="","",VLOOKUP(AJ52,'シフト記号表（勤務時間帯）'!$C$5:$W$46,21,FALSE))</f>
        <v/>
      </c>
      <c r="AK53" s="291" t="str">
        <f>IF(AK52="","",VLOOKUP(AK52,'シフト記号表（勤務時間帯）'!$C$5:$W$46,21,FALSE))</f>
        <v/>
      </c>
      <c r="AL53" s="291" t="str">
        <f>IF(AL52="","",VLOOKUP(AL52,'シフト記号表（勤務時間帯）'!$C$5:$W$46,21,FALSE))</f>
        <v/>
      </c>
      <c r="AM53" s="291" t="str">
        <f>IF(AM52="","",VLOOKUP(AM52,'シフト記号表（勤務時間帯）'!$C$5:$W$46,21,FALSE))</f>
        <v/>
      </c>
      <c r="AN53" s="293" t="str">
        <f>IF(AN52="","",VLOOKUP(AN52,'シフト記号表（勤務時間帯）'!$C$5:$W$46,21,FALSE))</f>
        <v/>
      </c>
      <c r="AO53" s="292" t="str">
        <f>IF(AO52="","",VLOOKUP(AO52,'シフト記号表（勤務時間帯）'!$C$5:$W$46,21,FALSE))</f>
        <v/>
      </c>
      <c r="AP53" s="291" t="str">
        <f>IF(AP52="","",VLOOKUP(AP52,'シフト記号表（勤務時間帯）'!$C$5:$W$46,21,FALSE))</f>
        <v/>
      </c>
      <c r="AQ53" s="291" t="str">
        <f>IF(AQ52="","",VLOOKUP(AQ52,'シフト記号表（勤務時間帯）'!$C$5:$W$46,21,FALSE))</f>
        <v/>
      </c>
      <c r="AR53" s="291" t="str">
        <f>IF(AR52="","",VLOOKUP(AR52,'シフト記号表（勤務時間帯）'!$C$5:$W$46,21,FALSE))</f>
        <v/>
      </c>
      <c r="AS53" s="291" t="str">
        <f>IF(AS52="","",VLOOKUP(AS52,'シフト記号表（勤務時間帯）'!$C$5:$W$46,21,FALSE))</f>
        <v/>
      </c>
      <c r="AT53" s="291" t="str">
        <f>IF(AT52="","",VLOOKUP(AT52,'シフト記号表（勤務時間帯）'!$C$5:$W$46,21,FALSE))</f>
        <v/>
      </c>
      <c r="AU53" s="293" t="str">
        <f>IF(AU52="","",VLOOKUP(AU52,'シフト記号表（勤務時間帯）'!$C$5:$W$46,21,FALSE))</f>
        <v/>
      </c>
      <c r="AV53" s="292" t="str">
        <f>IF(AV52="","",VLOOKUP(AV52,'シフト記号表（勤務時間帯）'!$C$5:$W$46,21,FALSE))</f>
        <v/>
      </c>
      <c r="AW53" s="291" t="str">
        <f>IF(AW52="","",VLOOKUP(AW52,'シフト記号表（勤務時間帯）'!$C$5:$W$46,21,FALSE))</f>
        <v/>
      </c>
      <c r="AX53" s="290" t="str">
        <f>IF(AX52="","",VLOOKUP(AX52,'シフト記号表（勤務時間帯）'!$C$5:$W$46,21,FALSE))</f>
        <v/>
      </c>
      <c r="AY53" s="1060">
        <f>IF($BB$3="計画",SUM(T53:AU53),IF($BB$3="実績",SUM(T53:AX53),""))</f>
        <v>0</v>
      </c>
      <c r="AZ53" s="1061"/>
      <c r="BA53" s="1062">
        <f>IF($BB$3="計画",AY53/4,IF($BB$3="実績",(AY53/($BB$7/7)),""))</f>
        <v>0</v>
      </c>
      <c r="BB53" s="1063"/>
      <c r="BC53" s="1056"/>
      <c r="BD53" s="1045"/>
      <c r="BE53" s="1045"/>
      <c r="BF53" s="1045"/>
      <c r="BG53" s="1057"/>
    </row>
    <row r="54" spans="2:59" ht="20.25" customHeight="1">
      <c r="B54" s="313"/>
      <c r="C54" s="1051"/>
      <c r="D54" s="1039"/>
      <c r="E54" s="1040"/>
      <c r="F54" s="312">
        <f>C53</f>
        <v>0</v>
      </c>
      <c r="G54" s="1034"/>
      <c r="H54" s="1038"/>
      <c r="I54" s="1039"/>
      <c r="J54" s="1039"/>
      <c r="K54" s="1040"/>
      <c r="L54" s="1047"/>
      <c r="M54" s="1048"/>
      <c r="N54" s="1049"/>
      <c r="O54" s="311" t="s">
        <v>350</v>
      </c>
      <c r="P54" s="310"/>
      <c r="Q54" s="310"/>
      <c r="R54" s="309"/>
      <c r="S54" s="308"/>
      <c r="T54" s="282" t="str">
        <f>IF(T52="","",VLOOKUP(T52,'シフト記号表（勤務時間帯）'!$C$5:$Y$46,23,FALSE))</f>
        <v/>
      </c>
      <c r="U54" s="266" t="str">
        <f>IF(U52="","",VLOOKUP(U52,'シフト記号表（勤務時間帯）'!$C$5:$Y$46,23,FALSE))</f>
        <v/>
      </c>
      <c r="V54" s="266" t="str">
        <f>IF(V52="","",VLOOKUP(V52,'シフト記号表（勤務時間帯）'!$C$5:$Y$46,23,FALSE))</f>
        <v/>
      </c>
      <c r="W54" s="266" t="str">
        <f>IF(W52="","",VLOOKUP(W52,'シフト記号表（勤務時間帯）'!$C$5:$Y$46,23,FALSE))</f>
        <v/>
      </c>
      <c r="X54" s="266" t="str">
        <f>IF(X52="","",VLOOKUP(X52,'シフト記号表（勤務時間帯）'!$C$5:$Y$46,23,FALSE))</f>
        <v/>
      </c>
      <c r="Y54" s="266" t="str">
        <f>IF(Y52="","",VLOOKUP(Y52,'シフト記号表（勤務時間帯）'!$C$5:$Y$46,23,FALSE))</f>
        <v/>
      </c>
      <c r="Z54" s="283" t="str">
        <f>IF(Z52="","",VLOOKUP(Z52,'シフト記号表（勤務時間帯）'!$C$5:$Y$46,23,FALSE))</f>
        <v/>
      </c>
      <c r="AA54" s="282" t="str">
        <f>IF(AA52="","",VLOOKUP(AA52,'シフト記号表（勤務時間帯）'!$C$5:$Y$46,23,FALSE))</f>
        <v/>
      </c>
      <c r="AB54" s="266" t="str">
        <f>IF(AB52="","",VLOOKUP(AB52,'シフト記号表（勤務時間帯）'!$C$5:$Y$46,23,FALSE))</f>
        <v/>
      </c>
      <c r="AC54" s="266" t="str">
        <f>IF(AC52="","",VLOOKUP(AC52,'シフト記号表（勤務時間帯）'!$C$5:$Y$46,23,FALSE))</f>
        <v/>
      </c>
      <c r="AD54" s="266" t="str">
        <f>IF(AD52="","",VLOOKUP(AD52,'シフト記号表（勤務時間帯）'!$C$5:$Y$46,23,FALSE))</f>
        <v/>
      </c>
      <c r="AE54" s="266" t="str">
        <f>IF(AE52="","",VLOOKUP(AE52,'シフト記号表（勤務時間帯）'!$C$5:$Y$46,23,FALSE))</f>
        <v/>
      </c>
      <c r="AF54" s="266" t="str">
        <f>IF(AF52="","",VLOOKUP(AF52,'シフト記号表（勤務時間帯）'!$C$5:$Y$46,23,FALSE))</f>
        <v/>
      </c>
      <c r="AG54" s="283" t="str">
        <f>IF(AG52="","",VLOOKUP(AG52,'シフト記号表（勤務時間帯）'!$C$5:$Y$46,23,FALSE))</f>
        <v/>
      </c>
      <c r="AH54" s="282" t="str">
        <f>IF(AH52="","",VLOOKUP(AH52,'シフト記号表（勤務時間帯）'!$C$5:$Y$46,23,FALSE))</f>
        <v/>
      </c>
      <c r="AI54" s="266" t="str">
        <f>IF(AI52="","",VLOOKUP(AI52,'シフト記号表（勤務時間帯）'!$C$5:$Y$46,23,FALSE))</f>
        <v/>
      </c>
      <c r="AJ54" s="266" t="str">
        <f>IF(AJ52="","",VLOOKUP(AJ52,'シフト記号表（勤務時間帯）'!$C$5:$Y$46,23,FALSE))</f>
        <v/>
      </c>
      <c r="AK54" s="266" t="str">
        <f>IF(AK52="","",VLOOKUP(AK52,'シフト記号表（勤務時間帯）'!$C$5:$Y$46,23,FALSE))</f>
        <v/>
      </c>
      <c r="AL54" s="266" t="str">
        <f>IF(AL52="","",VLOOKUP(AL52,'シフト記号表（勤務時間帯）'!$C$5:$Y$46,23,FALSE))</f>
        <v/>
      </c>
      <c r="AM54" s="266" t="str">
        <f>IF(AM52="","",VLOOKUP(AM52,'シフト記号表（勤務時間帯）'!$C$5:$Y$46,23,FALSE))</f>
        <v/>
      </c>
      <c r="AN54" s="283" t="str">
        <f>IF(AN52="","",VLOOKUP(AN52,'シフト記号表（勤務時間帯）'!$C$5:$Y$46,23,FALSE))</f>
        <v/>
      </c>
      <c r="AO54" s="282" t="str">
        <f>IF(AO52="","",VLOOKUP(AO52,'シフト記号表（勤務時間帯）'!$C$5:$Y$46,23,FALSE))</f>
        <v/>
      </c>
      <c r="AP54" s="266" t="str">
        <f>IF(AP52="","",VLOOKUP(AP52,'シフト記号表（勤務時間帯）'!$C$5:$Y$46,23,FALSE))</f>
        <v/>
      </c>
      <c r="AQ54" s="266" t="str">
        <f>IF(AQ52="","",VLOOKUP(AQ52,'シフト記号表（勤務時間帯）'!$C$5:$Y$46,23,FALSE))</f>
        <v/>
      </c>
      <c r="AR54" s="266" t="str">
        <f>IF(AR52="","",VLOOKUP(AR52,'シフト記号表（勤務時間帯）'!$C$5:$Y$46,23,FALSE))</f>
        <v/>
      </c>
      <c r="AS54" s="266" t="str">
        <f>IF(AS52="","",VLOOKUP(AS52,'シフト記号表（勤務時間帯）'!$C$5:$Y$46,23,FALSE))</f>
        <v/>
      </c>
      <c r="AT54" s="266" t="str">
        <f>IF(AT52="","",VLOOKUP(AT52,'シフト記号表（勤務時間帯）'!$C$5:$Y$46,23,FALSE))</f>
        <v/>
      </c>
      <c r="AU54" s="283" t="str">
        <f>IF(AU52="","",VLOOKUP(AU52,'シフト記号表（勤務時間帯）'!$C$5:$Y$46,23,FALSE))</f>
        <v/>
      </c>
      <c r="AV54" s="282" t="str">
        <f>IF(AV52="","",VLOOKUP(AV52,'シフト記号表（勤務時間帯）'!$C$5:$Y$46,23,FALSE))</f>
        <v/>
      </c>
      <c r="AW54" s="266" t="str">
        <f>IF(AW52="","",VLOOKUP(AW52,'シフト記号表（勤務時間帯）'!$C$5:$Y$46,23,FALSE))</f>
        <v/>
      </c>
      <c r="AX54" s="265" t="str">
        <f>IF(AX52="","",VLOOKUP(AX52,'シフト記号表（勤務時間帯）'!$C$5:$Y$46,23,FALSE))</f>
        <v/>
      </c>
      <c r="AY54" s="1064">
        <f>IF($BB$3="計画",SUM(T54:AU54),IF($BB$3="実績",SUM(T54:AX54),""))</f>
        <v>0</v>
      </c>
      <c r="AZ54" s="1065"/>
      <c r="BA54" s="1066">
        <f>IF($BB$3="計画",AY54/4,IF($BB$3="実績",(AY54/($BB$7/7)),""))</f>
        <v>0</v>
      </c>
      <c r="BB54" s="1067"/>
      <c r="BC54" s="1058"/>
      <c r="BD54" s="1048"/>
      <c r="BE54" s="1048"/>
      <c r="BF54" s="1048"/>
      <c r="BG54" s="1059"/>
    </row>
    <row r="55" spans="2:59" ht="20.25" customHeight="1">
      <c r="B55" s="307"/>
      <c r="C55" s="1050"/>
      <c r="D55" s="1036"/>
      <c r="E55" s="1037"/>
      <c r="F55" s="298"/>
      <c r="G55" s="1032"/>
      <c r="H55" s="1035"/>
      <c r="I55" s="1036"/>
      <c r="J55" s="1036"/>
      <c r="K55" s="1037"/>
      <c r="L55" s="1041"/>
      <c r="M55" s="1042"/>
      <c r="N55" s="1043"/>
      <c r="O55" s="317" t="s">
        <v>352</v>
      </c>
      <c r="P55" s="316"/>
      <c r="Q55" s="316"/>
      <c r="R55" s="315"/>
      <c r="S55" s="314"/>
      <c r="T55" s="301"/>
      <c r="U55" s="300"/>
      <c r="V55" s="300"/>
      <c r="W55" s="300"/>
      <c r="X55" s="300"/>
      <c r="Y55" s="300"/>
      <c r="Z55" s="302"/>
      <c r="AA55" s="301"/>
      <c r="AB55" s="300"/>
      <c r="AC55" s="300"/>
      <c r="AD55" s="300"/>
      <c r="AE55" s="300"/>
      <c r="AF55" s="300"/>
      <c r="AG55" s="302"/>
      <c r="AH55" s="301"/>
      <c r="AI55" s="300"/>
      <c r="AJ55" s="300"/>
      <c r="AK55" s="300"/>
      <c r="AL55" s="300"/>
      <c r="AM55" s="300"/>
      <c r="AN55" s="302"/>
      <c r="AO55" s="301"/>
      <c r="AP55" s="300"/>
      <c r="AQ55" s="300"/>
      <c r="AR55" s="300"/>
      <c r="AS55" s="300"/>
      <c r="AT55" s="300"/>
      <c r="AU55" s="302"/>
      <c r="AV55" s="301"/>
      <c r="AW55" s="300"/>
      <c r="AX55" s="299"/>
      <c r="AY55" s="1052"/>
      <c r="AZ55" s="1053"/>
      <c r="BA55" s="1068"/>
      <c r="BB55" s="1069"/>
      <c r="BC55" s="1054"/>
      <c r="BD55" s="1042"/>
      <c r="BE55" s="1042"/>
      <c r="BF55" s="1042"/>
      <c r="BG55" s="1055"/>
    </row>
    <row r="56" spans="2:59" ht="20.25" customHeight="1">
      <c r="B56" s="289">
        <f>B53+1</f>
        <v>13</v>
      </c>
      <c r="C56" s="1050"/>
      <c r="D56" s="1036"/>
      <c r="E56" s="1037"/>
      <c r="F56" s="298"/>
      <c r="G56" s="1033"/>
      <c r="H56" s="1035"/>
      <c r="I56" s="1036"/>
      <c r="J56" s="1036"/>
      <c r="K56" s="1037"/>
      <c r="L56" s="1044"/>
      <c r="M56" s="1045"/>
      <c r="N56" s="1046"/>
      <c r="O56" s="297" t="s">
        <v>351</v>
      </c>
      <c r="P56" s="296"/>
      <c r="Q56" s="296"/>
      <c r="R56" s="295"/>
      <c r="S56" s="294"/>
      <c r="T56" s="292" t="str">
        <f>IF(T55="","",VLOOKUP(T55,'シフト記号表（勤務時間帯）'!$C$5:$W$46,21,FALSE))</f>
        <v/>
      </c>
      <c r="U56" s="291" t="str">
        <f>IF(U55="","",VLOOKUP(U55,'シフト記号表（勤務時間帯）'!$C$5:$W$46,21,FALSE))</f>
        <v/>
      </c>
      <c r="V56" s="291" t="str">
        <f>IF(V55="","",VLOOKUP(V55,'シフト記号表（勤務時間帯）'!$C$5:$W$46,21,FALSE))</f>
        <v/>
      </c>
      <c r="W56" s="291" t="str">
        <f>IF(W55="","",VLOOKUP(W55,'シフト記号表（勤務時間帯）'!$C$5:$W$46,21,FALSE))</f>
        <v/>
      </c>
      <c r="X56" s="291" t="str">
        <f>IF(X55="","",VLOOKUP(X55,'シフト記号表（勤務時間帯）'!$C$5:$W$46,21,FALSE))</f>
        <v/>
      </c>
      <c r="Y56" s="291" t="str">
        <f>IF(Y55="","",VLOOKUP(Y55,'シフト記号表（勤務時間帯）'!$C$5:$W$46,21,FALSE))</f>
        <v/>
      </c>
      <c r="Z56" s="293" t="str">
        <f>IF(Z55="","",VLOOKUP(Z55,'シフト記号表（勤務時間帯）'!$C$5:$W$46,21,FALSE))</f>
        <v/>
      </c>
      <c r="AA56" s="292" t="str">
        <f>IF(AA55="","",VLOOKUP(AA55,'シフト記号表（勤務時間帯）'!$C$5:$W$46,21,FALSE))</f>
        <v/>
      </c>
      <c r="AB56" s="291" t="str">
        <f>IF(AB55="","",VLOOKUP(AB55,'シフト記号表（勤務時間帯）'!$C$5:$W$46,21,FALSE))</f>
        <v/>
      </c>
      <c r="AC56" s="291" t="str">
        <f>IF(AC55="","",VLOOKUP(AC55,'シフト記号表（勤務時間帯）'!$C$5:$W$46,21,FALSE))</f>
        <v/>
      </c>
      <c r="AD56" s="291" t="str">
        <f>IF(AD55="","",VLOOKUP(AD55,'シフト記号表（勤務時間帯）'!$C$5:$W$46,21,FALSE))</f>
        <v/>
      </c>
      <c r="AE56" s="291" t="str">
        <f>IF(AE55="","",VLOOKUP(AE55,'シフト記号表（勤務時間帯）'!$C$5:$W$46,21,FALSE))</f>
        <v/>
      </c>
      <c r="AF56" s="291" t="str">
        <f>IF(AF55="","",VLOOKUP(AF55,'シフト記号表（勤務時間帯）'!$C$5:$W$46,21,FALSE))</f>
        <v/>
      </c>
      <c r="AG56" s="293" t="str">
        <f>IF(AG55="","",VLOOKUP(AG55,'シフト記号表（勤務時間帯）'!$C$5:$W$46,21,FALSE))</f>
        <v/>
      </c>
      <c r="AH56" s="292" t="str">
        <f>IF(AH55="","",VLOOKUP(AH55,'シフト記号表（勤務時間帯）'!$C$5:$W$46,21,FALSE))</f>
        <v/>
      </c>
      <c r="AI56" s="291" t="str">
        <f>IF(AI55="","",VLOOKUP(AI55,'シフト記号表（勤務時間帯）'!$C$5:$W$46,21,FALSE))</f>
        <v/>
      </c>
      <c r="AJ56" s="291" t="str">
        <f>IF(AJ55="","",VLOOKUP(AJ55,'シフト記号表（勤務時間帯）'!$C$5:$W$46,21,FALSE))</f>
        <v/>
      </c>
      <c r="AK56" s="291" t="str">
        <f>IF(AK55="","",VLOOKUP(AK55,'シフト記号表（勤務時間帯）'!$C$5:$W$46,21,FALSE))</f>
        <v/>
      </c>
      <c r="AL56" s="291" t="str">
        <f>IF(AL55="","",VLOOKUP(AL55,'シフト記号表（勤務時間帯）'!$C$5:$W$46,21,FALSE))</f>
        <v/>
      </c>
      <c r="AM56" s="291" t="str">
        <f>IF(AM55="","",VLOOKUP(AM55,'シフト記号表（勤務時間帯）'!$C$5:$W$46,21,FALSE))</f>
        <v/>
      </c>
      <c r="AN56" s="293" t="str">
        <f>IF(AN55="","",VLOOKUP(AN55,'シフト記号表（勤務時間帯）'!$C$5:$W$46,21,FALSE))</f>
        <v/>
      </c>
      <c r="AO56" s="292" t="str">
        <f>IF(AO55="","",VLOOKUP(AO55,'シフト記号表（勤務時間帯）'!$C$5:$W$46,21,FALSE))</f>
        <v/>
      </c>
      <c r="AP56" s="291" t="str">
        <f>IF(AP55="","",VLOOKUP(AP55,'シフト記号表（勤務時間帯）'!$C$5:$W$46,21,FALSE))</f>
        <v/>
      </c>
      <c r="AQ56" s="291" t="str">
        <f>IF(AQ55="","",VLOOKUP(AQ55,'シフト記号表（勤務時間帯）'!$C$5:$W$46,21,FALSE))</f>
        <v/>
      </c>
      <c r="AR56" s="291" t="str">
        <f>IF(AR55="","",VLOOKUP(AR55,'シフト記号表（勤務時間帯）'!$C$5:$W$46,21,FALSE))</f>
        <v/>
      </c>
      <c r="AS56" s="291" t="str">
        <f>IF(AS55="","",VLOOKUP(AS55,'シフト記号表（勤務時間帯）'!$C$5:$W$46,21,FALSE))</f>
        <v/>
      </c>
      <c r="AT56" s="291" t="str">
        <f>IF(AT55="","",VLOOKUP(AT55,'シフト記号表（勤務時間帯）'!$C$5:$W$46,21,FALSE))</f>
        <v/>
      </c>
      <c r="AU56" s="293" t="str">
        <f>IF(AU55="","",VLOOKUP(AU55,'シフト記号表（勤務時間帯）'!$C$5:$W$46,21,FALSE))</f>
        <v/>
      </c>
      <c r="AV56" s="292" t="str">
        <f>IF(AV55="","",VLOOKUP(AV55,'シフト記号表（勤務時間帯）'!$C$5:$W$46,21,FALSE))</f>
        <v/>
      </c>
      <c r="AW56" s="291" t="str">
        <f>IF(AW55="","",VLOOKUP(AW55,'シフト記号表（勤務時間帯）'!$C$5:$W$46,21,FALSE))</f>
        <v/>
      </c>
      <c r="AX56" s="290" t="str">
        <f>IF(AX55="","",VLOOKUP(AX55,'シフト記号表（勤務時間帯）'!$C$5:$W$46,21,FALSE))</f>
        <v/>
      </c>
      <c r="AY56" s="1060">
        <f>IF($BB$3="計画",SUM(T56:AU56),IF($BB$3="実績",SUM(T56:AX56),""))</f>
        <v>0</v>
      </c>
      <c r="AZ56" s="1061"/>
      <c r="BA56" s="1062">
        <f>IF($BB$3="計画",AY56/4,IF($BB$3="実績",(AY56/($BB$7/7)),""))</f>
        <v>0</v>
      </c>
      <c r="BB56" s="1063"/>
      <c r="BC56" s="1056"/>
      <c r="BD56" s="1045"/>
      <c r="BE56" s="1045"/>
      <c r="BF56" s="1045"/>
      <c r="BG56" s="1057"/>
    </row>
    <row r="57" spans="2:59" ht="20.25" customHeight="1">
      <c r="B57" s="313"/>
      <c r="C57" s="1051"/>
      <c r="D57" s="1039"/>
      <c r="E57" s="1040"/>
      <c r="F57" s="312">
        <f>C56</f>
        <v>0</v>
      </c>
      <c r="G57" s="1034"/>
      <c r="H57" s="1038"/>
      <c r="I57" s="1039"/>
      <c r="J57" s="1039"/>
      <c r="K57" s="1040"/>
      <c r="L57" s="1047"/>
      <c r="M57" s="1048"/>
      <c r="N57" s="1049"/>
      <c r="O57" s="311" t="s">
        <v>350</v>
      </c>
      <c r="P57" s="310"/>
      <c r="Q57" s="310"/>
      <c r="R57" s="309"/>
      <c r="S57" s="308"/>
      <c r="T57" s="282" t="str">
        <f>IF(T55="","",VLOOKUP(T55,'シフト記号表（勤務時間帯）'!$C$5:$Y$46,23,FALSE))</f>
        <v/>
      </c>
      <c r="U57" s="266" t="str">
        <f>IF(U55="","",VLOOKUP(U55,'シフト記号表（勤務時間帯）'!$C$5:$Y$46,23,FALSE))</f>
        <v/>
      </c>
      <c r="V57" s="266" t="str">
        <f>IF(V55="","",VLOOKUP(V55,'シフト記号表（勤務時間帯）'!$C$5:$Y$46,23,FALSE))</f>
        <v/>
      </c>
      <c r="W57" s="266" t="str">
        <f>IF(W55="","",VLOOKUP(W55,'シフト記号表（勤務時間帯）'!$C$5:$Y$46,23,FALSE))</f>
        <v/>
      </c>
      <c r="X57" s="266" t="str">
        <f>IF(X55="","",VLOOKUP(X55,'シフト記号表（勤務時間帯）'!$C$5:$Y$46,23,FALSE))</f>
        <v/>
      </c>
      <c r="Y57" s="266" t="str">
        <f>IF(Y55="","",VLOOKUP(Y55,'シフト記号表（勤務時間帯）'!$C$5:$Y$46,23,FALSE))</f>
        <v/>
      </c>
      <c r="Z57" s="283" t="str">
        <f>IF(Z55="","",VLOOKUP(Z55,'シフト記号表（勤務時間帯）'!$C$5:$Y$46,23,FALSE))</f>
        <v/>
      </c>
      <c r="AA57" s="282" t="str">
        <f>IF(AA55="","",VLOOKUP(AA55,'シフト記号表（勤務時間帯）'!$C$5:$Y$46,23,FALSE))</f>
        <v/>
      </c>
      <c r="AB57" s="266" t="str">
        <f>IF(AB55="","",VLOOKUP(AB55,'シフト記号表（勤務時間帯）'!$C$5:$Y$46,23,FALSE))</f>
        <v/>
      </c>
      <c r="AC57" s="266" t="str">
        <f>IF(AC55="","",VLOOKUP(AC55,'シフト記号表（勤務時間帯）'!$C$5:$Y$46,23,FALSE))</f>
        <v/>
      </c>
      <c r="AD57" s="266" t="str">
        <f>IF(AD55="","",VLOOKUP(AD55,'シフト記号表（勤務時間帯）'!$C$5:$Y$46,23,FALSE))</f>
        <v/>
      </c>
      <c r="AE57" s="266" t="str">
        <f>IF(AE55="","",VLOOKUP(AE55,'シフト記号表（勤務時間帯）'!$C$5:$Y$46,23,FALSE))</f>
        <v/>
      </c>
      <c r="AF57" s="266" t="str">
        <f>IF(AF55="","",VLOOKUP(AF55,'シフト記号表（勤務時間帯）'!$C$5:$Y$46,23,FALSE))</f>
        <v/>
      </c>
      <c r="AG57" s="283" t="str">
        <f>IF(AG55="","",VLOOKUP(AG55,'シフト記号表（勤務時間帯）'!$C$5:$Y$46,23,FALSE))</f>
        <v/>
      </c>
      <c r="AH57" s="282" t="str">
        <f>IF(AH55="","",VLOOKUP(AH55,'シフト記号表（勤務時間帯）'!$C$5:$Y$46,23,FALSE))</f>
        <v/>
      </c>
      <c r="AI57" s="266" t="str">
        <f>IF(AI55="","",VLOOKUP(AI55,'シフト記号表（勤務時間帯）'!$C$5:$Y$46,23,FALSE))</f>
        <v/>
      </c>
      <c r="AJ57" s="266" t="str">
        <f>IF(AJ55="","",VLOOKUP(AJ55,'シフト記号表（勤務時間帯）'!$C$5:$Y$46,23,FALSE))</f>
        <v/>
      </c>
      <c r="AK57" s="266" t="str">
        <f>IF(AK55="","",VLOOKUP(AK55,'シフト記号表（勤務時間帯）'!$C$5:$Y$46,23,FALSE))</f>
        <v/>
      </c>
      <c r="AL57" s="266" t="str">
        <f>IF(AL55="","",VLOOKUP(AL55,'シフト記号表（勤務時間帯）'!$C$5:$Y$46,23,FALSE))</f>
        <v/>
      </c>
      <c r="AM57" s="266" t="str">
        <f>IF(AM55="","",VLOOKUP(AM55,'シフト記号表（勤務時間帯）'!$C$5:$Y$46,23,FALSE))</f>
        <v/>
      </c>
      <c r="AN57" s="283" t="str">
        <f>IF(AN55="","",VLOOKUP(AN55,'シフト記号表（勤務時間帯）'!$C$5:$Y$46,23,FALSE))</f>
        <v/>
      </c>
      <c r="AO57" s="282" t="str">
        <f>IF(AO55="","",VLOOKUP(AO55,'シフト記号表（勤務時間帯）'!$C$5:$Y$46,23,FALSE))</f>
        <v/>
      </c>
      <c r="AP57" s="266" t="str">
        <f>IF(AP55="","",VLOOKUP(AP55,'シフト記号表（勤務時間帯）'!$C$5:$Y$46,23,FALSE))</f>
        <v/>
      </c>
      <c r="AQ57" s="266" t="str">
        <f>IF(AQ55="","",VLOOKUP(AQ55,'シフト記号表（勤務時間帯）'!$C$5:$Y$46,23,FALSE))</f>
        <v/>
      </c>
      <c r="AR57" s="266" t="str">
        <f>IF(AR55="","",VLOOKUP(AR55,'シフト記号表（勤務時間帯）'!$C$5:$Y$46,23,FALSE))</f>
        <v/>
      </c>
      <c r="AS57" s="266" t="str">
        <f>IF(AS55="","",VLOOKUP(AS55,'シフト記号表（勤務時間帯）'!$C$5:$Y$46,23,FALSE))</f>
        <v/>
      </c>
      <c r="AT57" s="266" t="str">
        <f>IF(AT55="","",VLOOKUP(AT55,'シフト記号表（勤務時間帯）'!$C$5:$Y$46,23,FALSE))</f>
        <v/>
      </c>
      <c r="AU57" s="283" t="str">
        <f>IF(AU55="","",VLOOKUP(AU55,'シフト記号表（勤務時間帯）'!$C$5:$Y$46,23,FALSE))</f>
        <v/>
      </c>
      <c r="AV57" s="282" t="str">
        <f>IF(AV55="","",VLOOKUP(AV55,'シフト記号表（勤務時間帯）'!$C$5:$Y$46,23,FALSE))</f>
        <v/>
      </c>
      <c r="AW57" s="266" t="str">
        <f>IF(AW55="","",VLOOKUP(AW55,'シフト記号表（勤務時間帯）'!$C$5:$Y$46,23,FALSE))</f>
        <v/>
      </c>
      <c r="AX57" s="265" t="str">
        <f>IF(AX55="","",VLOOKUP(AX55,'シフト記号表（勤務時間帯）'!$C$5:$Y$46,23,FALSE))</f>
        <v/>
      </c>
      <c r="AY57" s="1064">
        <f>IF($BB$3="計画",SUM(T57:AU57),IF($BB$3="実績",SUM(T57:AX57),""))</f>
        <v>0</v>
      </c>
      <c r="AZ57" s="1065"/>
      <c r="BA57" s="1066">
        <f>IF($BB$3="計画",AY57/4,IF($BB$3="実績",(AY57/($BB$7/7)),""))</f>
        <v>0</v>
      </c>
      <c r="BB57" s="1067"/>
      <c r="BC57" s="1058"/>
      <c r="BD57" s="1048"/>
      <c r="BE57" s="1048"/>
      <c r="BF57" s="1048"/>
      <c r="BG57" s="1059"/>
    </row>
    <row r="58" spans="2:59" ht="20.25" customHeight="1">
      <c r="B58" s="307"/>
      <c r="C58" s="1050"/>
      <c r="D58" s="1036"/>
      <c r="E58" s="1037"/>
      <c r="F58" s="298"/>
      <c r="G58" s="1032"/>
      <c r="H58" s="1035"/>
      <c r="I58" s="1036"/>
      <c r="J58" s="1036"/>
      <c r="K58" s="1037"/>
      <c r="L58" s="1041"/>
      <c r="M58" s="1042"/>
      <c r="N58" s="1043"/>
      <c r="O58" s="317" t="s">
        <v>352</v>
      </c>
      <c r="P58" s="316"/>
      <c r="Q58" s="316"/>
      <c r="R58" s="315"/>
      <c r="S58" s="314"/>
      <c r="T58" s="301"/>
      <c r="U58" s="300"/>
      <c r="V58" s="300"/>
      <c r="W58" s="300"/>
      <c r="X58" s="300"/>
      <c r="Y58" s="300"/>
      <c r="Z58" s="302"/>
      <c r="AA58" s="301"/>
      <c r="AB58" s="300"/>
      <c r="AC58" s="300"/>
      <c r="AD58" s="300"/>
      <c r="AE58" s="300"/>
      <c r="AF58" s="300"/>
      <c r="AG58" s="302"/>
      <c r="AH58" s="301"/>
      <c r="AI58" s="300"/>
      <c r="AJ58" s="300"/>
      <c r="AK58" s="300"/>
      <c r="AL58" s="300"/>
      <c r="AM58" s="300"/>
      <c r="AN58" s="302"/>
      <c r="AO58" s="301"/>
      <c r="AP58" s="300"/>
      <c r="AQ58" s="300"/>
      <c r="AR58" s="300"/>
      <c r="AS58" s="300"/>
      <c r="AT58" s="300"/>
      <c r="AU58" s="302"/>
      <c r="AV58" s="301"/>
      <c r="AW58" s="300"/>
      <c r="AX58" s="299"/>
      <c r="AY58" s="1052"/>
      <c r="AZ58" s="1053"/>
      <c r="BA58" s="1068"/>
      <c r="BB58" s="1069"/>
      <c r="BC58" s="1054"/>
      <c r="BD58" s="1042"/>
      <c r="BE58" s="1042"/>
      <c r="BF58" s="1042"/>
      <c r="BG58" s="1055"/>
    </row>
    <row r="59" spans="2:59" ht="20.25" customHeight="1">
      <c r="B59" s="289">
        <f>B56+1</f>
        <v>14</v>
      </c>
      <c r="C59" s="1050"/>
      <c r="D59" s="1036"/>
      <c r="E59" s="1037"/>
      <c r="F59" s="298"/>
      <c r="G59" s="1033"/>
      <c r="H59" s="1035"/>
      <c r="I59" s="1036"/>
      <c r="J59" s="1036"/>
      <c r="K59" s="1037"/>
      <c r="L59" s="1044"/>
      <c r="M59" s="1045"/>
      <c r="N59" s="1046"/>
      <c r="O59" s="297" t="s">
        <v>351</v>
      </c>
      <c r="P59" s="296"/>
      <c r="Q59" s="296"/>
      <c r="R59" s="295"/>
      <c r="S59" s="294"/>
      <c r="T59" s="292" t="str">
        <f>IF(T58="","",VLOOKUP(T58,'シフト記号表（勤務時間帯）'!$C$5:$W$46,21,FALSE))</f>
        <v/>
      </c>
      <c r="U59" s="291" t="str">
        <f>IF(U58="","",VLOOKUP(U58,'シフト記号表（勤務時間帯）'!$C$5:$W$46,21,FALSE))</f>
        <v/>
      </c>
      <c r="V59" s="291" t="str">
        <f>IF(V58="","",VLOOKUP(V58,'シフト記号表（勤務時間帯）'!$C$5:$W$46,21,FALSE))</f>
        <v/>
      </c>
      <c r="W59" s="291" t="str">
        <f>IF(W58="","",VLOOKUP(W58,'シフト記号表（勤務時間帯）'!$C$5:$W$46,21,FALSE))</f>
        <v/>
      </c>
      <c r="X59" s="291" t="str">
        <f>IF(X58="","",VLOOKUP(X58,'シフト記号表（勤務時間帯）'!$C$5:$W$46,21,FALSE))</f>
        <v/>
      </c>
      <c r="Y59" s="291" t="str">
        <f>IF(Y58="","",VLOOKUP(Y58,'シフト記号表（勤務時間帯）'!$C$5:$W$46,21,FALSE))</f>
        <v/>
      </c>
      <c r="Z59" s="293" t="str">
        <f>IF(Z58="","",VLOOKUP(Z58,'シフト記号表（勤務時間帯）'!$C$5:$W$46,21,FALSE))</f>
        <v/>
      </c>
      <c r="AA59" s="292" t="str">
        <f>IF(AA58="","",VLOOKUP(AA58,'シフト記号表（勤務時間帯）'!$C$5:$W$46,21,FALSE))</f>
        <v/>
      </c>
      <c r="AB59" s="291" t="str">
        <f>IF(AB58="","",VLOOKUP(AB58,'シフト記号表（勤務時間帯）'!$C$5:$W$46,21,FALSE))</f>
        <v/>
      </c>
      <c r="AC59" s="291" t="str">
        <f>IF(AC58="","",VLOOKUP(AC58,'シフト記号表（勤務時間帯）'!$C$5:$W$46,21,FALSE))</f>
        <v/>
      </c>
      <c r="AD59" s="291" t="str">
        <f>IF(AD58="","",VLOOKUP(AD58,'シフト記号表（勤務時間帯）'!$C$5:$W$46,21,FALSE))</f>
        <v/>
      </c>
      <c r="AE59" s="291" t="str">
        <f>IF(AE58="","",VLOOKUP(AE58,'シフト記号表（勤務時間帯）'!$C$5:$W$46,21,FALSE))</f>
        <v/>
      </c>
      <c r="AF59" s="291" t="str">
        <f>IF(AF58="","",VLOOKUP(AF58,'シフト記号表（勤務時間帯）'!$C$5:$W$46,21,FALSE))</f>
        <v/>
      </c>
      <c r="AG59" s="293" t="str">
        <f>IF(AG58="","",VLOOKUP(AG58,'シフト記号表（勤務時間帯）'!$C$5:$W$46,21,FALSE))</f>
        <v/>
      </c>
      <c r="AH59" s="292" t="str">
        <f>IF(AH58="","",VLOOKUP(AH58,'シフト記号表（勤務時間帯）'!$C$5:$W$46,21,FALSE))</f>
        <v/>
      </c>
      <c r="AI59" s="291" t="str">
        <f>IF(AI58="","",VLOOKUP(AI58,'シフト記号表（勤務時間帯）'!$C$5:$W$46,21,FALSE))</f>
        <v/>
      </c>
      <c r="AJ59" s="291" t="str">
        <f>IF(AJ58="","",VLOOKUP(AJ58,'シフト記号表（勤務時間帯）'!$C$5:$W$46,21,FALSE))</f>
        <v/>
      </c>
      <c r="AK59" s="291" t="str">
        <f>IF(AK58="","",VLOOKUP(AK58,'シフト記号表（勤務時間帯）'!$C$5:$W$46,21,FALSE))</f>
        <v/>
      </c>
      <c r="AL59" s="291" t="str">
        <f>IF(AL58="","",VLOOKUP(AL58,'シフト記号表（勤務時間帯）'!$C$5:$W$46,21,FALSE))</f>
        <v/>
      </c>
      <c r="AM59" s="291" t="str">
        <f>IF(AM58="","",VLOOKUP(AM58,'シフト記号表（勤務時間帯）'!$C$5:$W$46,21,FALSE))</f>
        <v/>
      </c>
      <c r="AN59" s="293" t="str">
        <f>IF(AN58="","",VLOOKUP(AN58,'シフト記号表（勤務時間帯）'!$C$5:$W$46,21,FALSE))</f>
        <v/>
      </c>
      <c r="AO59" s="292" t="str">
        <f>IF(AO58="","",VLOOKUP(AO58,'シフト記号表（勤務時間帯）'!$C$5:$W$46,21,FALSE))</f>
        <v/>
      </c>
      <c r="AP59" s="291" t="str">
        <f>IF(AP58="","",VLOOKUP(AP58,'シフト記号表（勤務時間帯）'!$C$5:$W$46,21,FALSE))</f>
        <v/>
      </c>
      <c r="AQ59" s="291" t="str">
        <f>IF(AQ58="","",VLOOKUP(AQ58,'シフト記号表（勤務時間帯）'!$C$5:$W$46,21,FALSE))</f>
        <v/>
      </c>
      <c r="AR59" s="291" t="str">
        <f>IF(AR58="","",VLOOKUP(AR58,'シフト記号表（勤務時間帯）'!$C$5:$W$46,21,FALSE))</f>
        <v/>
      </c>
      <c r="AS59" s="291" t="str">
        <f>IF(AS58="","",VLOOKUP(AS58,'シフト記号表（勤務時間帯）'!$C$5:$W$46,21,FALSE))</f>
        <v/>
      </c>
      <c r="AT59" s="291" t="str">
        <f>IF(AT58="","",VLOOKUP(AT58,'シフト記号表（勤務時間帯）'!$C$5:$W$46,21,FALSE))</f>
        <v/>
      </c>
      <c r="AU59" s="293" t="str">
        <f>IF(AU58="","",VLOOKUP(AU58,'シフト記号表（勤務時間帯）'!$C$5:$W$46,21,FALSE))</f>
        <v/>
      </c>
      <c r="AV59" s="292" t="str">
        <f>IF(AV58="","",VLOOKUP(AV58,'シフト記号表（勤務時間帯）'!$C$5:$W$46,21,FALSE))</f>
        <v/>
      </c>
      <c r="AW59" s="291" t="str">
        <f>IF(AW58="","",VLOOKUP(AW58,'シフト記号表（勤務時間帯）'!$C$5:$W$46,21,FALSE))</f>
        <v/>
      </c>
      <c r="AX59" s="290" t="str">
        <f>IF(AX58="","",VLOOKUP(AX58,'シフト記号表（勤務時間帯）'!$C$5:$W$46,21,FALSE))</f>
        <v/>
      </c>
      <c r="AY59" s="1060">
        <f>IF($BB$3="計画",SUM(T59:AU59),IF($BB$3="実績",SUM(T59:AX59),""))</f>
        <v>0</v>
      </c>
      <c r="AZ59" s="1061"/>
      <c r="BA59" s="1062">
        <f>IF($BB$3="計画",AY59/4,IF($BB$3="実績",(AY59/($BB$7/7)),""))</f>
        <v>0</v>
      </c>
      <c r="BB59" s="1063"/>
      <c r="BC59" s="1056"/>
      <c r="BD59" s="1045"/>
      <c r="BE59" s="1045"/>
      <c r="BF59" s="1045"/>
      <c r="BG59" s="1057"/>
    </row>
    <row r="60" spans="2:59" ht="20.25" customHeight="1">
      <c r="B60" s="313"/>
      <c r="C60" s="1051"/>
      <c r="D60" s="1039"/>
      <c r="E60" s="1040"/>
      <c r="F60" s="312">
        <f>C59</f>
        <v>0</v>
      </c>
      <c r="G60" s="1034"/>
      <c r="H60" s="1038"/>
      <c r="I60" s="1039"/>
      <c r="J60" s="1039"/>
      <c r="K60" s="1040"/>
      <c r="L60" s="1047"/>
      <c r="M60" s="1048"/>
      <c r="N60" s="1049"/>
      <c r="O60" s="311" t="s">
        <v>350</v>
      </c>
      <c r="P60" s="310"/>
      <c r="Q60" s="310"/>
      <c r="R60" s="309"/>
      <c r="S60" s="308"/>
      <c r="T60" s="282" t="str">
        <f>IF(T58="","",VLOOKUP(T58,'シフト記号表（勤務時間帯）'!$C$5:$Y$46,23,FALSE))</f>
        <v/>
      </c>
      <c r="U60" s="266" t="str">
        <f>IF(U58="","",VLOOKUP(U58,'シフト記号表（勤務時間帯）'!$C$5:$Y$46,23,FALSE))</f>
        <v/>
      </c>
      <c r="V60" s="266" t="str">
        <f>IF(V58="","",VLOOKUP(V58,'シフト記号表（勤務時間帯）'!$C$5:$Y$46,23,FALSE))</f>
        <v/>
      </c>
      <c r="W60" s="266" t="str">
        <f>IF(W58="","",VLOOKUP(W58,'シフト記号表（勤務時間帯）'!$C$5:$Y$46,23,FALSE))</f>
        <v/>
      </c>
      <c r="X60" s="266" t="str">
        <f>IF(X58="","",VLOOKUP(X58,'シフト記号表（勤務時間帯）'!$C$5:$Y$46,23,FALSE))</f>
        <v/>
      </c>
      <c r="Y60" s="266" t="str">
        <f>IF(Y58="","",VLOOKUP(Y58,'シフト記号表（勤務時間帯）'!$C$5:$Y$46,23,FALSE))</f>
        <v/>
      </c>
      <c r="Z60" s="283" t="str">
        <f>IF(Z58="","",VLOOKUP(Z58,'シフト記号表（勤務時間帯）'!$C$5:$Y$46,23,FALSE))</f>
        <v/>
      </c>
      <c r="AA60" s="282" t="str">
        <f>IF(AA58="","",VLOOKUP(AA58,'シフト記号表（勤務時間帯）'!$C$5:$Y$46,23,FALSE))</f>
        <v/>
      </c>
      <c r="AB60" s="266" t="str">
        <f>IF(AB58="","",VLOOKUP(AB58,'シフト記号表（勤務時間帯）'!$C$5:$Y$46,23,FALSE))</f>
        <v/>
      </c>
      <c r="AC60" s="266" t="str">
        <f>IF(AC58="","",VLOOKUP(AC58,'シフト記号表（勤務時間帯）'!$C$5:$Y$46,23,FALSE))</f>
        <v/>
      </c>
      <c r="AD60" s="266" t="str">
        <f>IF(AD58="","",VLOOKUP(AD58,'シフト記号表（勤務時間帯）'!$C$5:$Y$46,23,FALSE))</f>
        <v/>
      </c>
      <c r="AE60" s="266" t="str">
        <f>IF(AE58="","",VLOOKUP(AE58,'シフト記号表（勤務時間帯）'!$C$5:$Y$46,23,FALSE))</f>
        <v/>
      </c>
      <c r="AF60" s="266" t="str">
        <f>IF(AF58="","",VLOOKUP(AF58,'シフト記号表（勤務時間帯）'!$C$5:$Y$46,23,FALSE))</f>
        <v/>
      </c>
      <c r="AG60" s="283" t="str">
        <f>IF(AG58="","",VLOOKUP(AG58,'シフト記号表（勤務時間帯）'!$C$5:$Y$46,23,FALSE))</f>
        <v/>
      </c>
      <c r="AH60" s="282" t="str">
        <f>IF(AH58="","",VLOOKUP(AH58,'シフト記号表（勤務時間帯）'!$C$5:$Y$46,23,FALSE))</f>
        <v/>
      </c>
      <c r="AI60" s="266" t="str">
        <f>IF(AI58="","",VLOOKUP(AI58,'シフト記号表（勤務時間帯）'!$C$5:$Y$46,23,FALSE))</f>
        <v/>
      </c>
      <c r="AJ60" s="266" t="str">
        <f>IF(AJ58="","",VLOOKUP(AJ58,'シフト記号表（勤務時間帯）'!$C$5:$Y$46,23,FALSE))</f>
        <v/>
      </c>
      <c r="AK60" s="266" t="str">
        <f>IF(AK58="","",VLOOKUP(AK58,'シフト記号表（勤務時間帯）'!$C$5:$Y$46,23,FALSE))</f>
        <v/>
      </c>
      <c r="AL60" s="266" t="str">
        <f>IF(AL58="","",VLOOKUP(AL58,'シフト記号表（勤務時間帯）'!$C$5:$Y$46,23,FALSE))</f>
        <v/>
      </c>
      <c r="AM60" s="266" t="str">
        <f>IF(AM58="","",VLOOKUP(AM58,'シフト記号表（勤務時間帯）'!$C$5:$Y$46,23,FALSE))</f>
        <v/>
      </c>
      <c r="AN60" s="283" t="str">
        <f>IF(AN58="","",VLOOKUP(AN58,'シフト記号表（勤務時間帯）'!$C$5:$Y$46,23,FALSE))</f>
        <v/>
      </c>
      <c r="AO60" s="282" t="str">
        <f>IF(AO58="","",VLOOKUP(AO58,'シフト記号表（勤務時間帯）'!$C$5:$Y$46,23,FALSE))</f>
        <v/>
      </c>
      <c r="AP60" s="266" t="str">
        <f>IF(AP58="","",VLOOKUP(AP58,'シフト記号表（勤務時間帯）'!$C$5:$Y$46,23,FALSE))</f>
        <v/>
      </c>
      <c r="AQ60" s="266" t="str">
        <f>IF(AQ58="","",VLOOKUP(AQ58,'シフト記号表（勤務時間帯）'!$C$5:$Y$46,23,FALSE))</f>
        <v/>
      </c>
      <c r="AR60" s="266" t="str">
        <f>IF(AR58="","",VLOOKUP(AR58,'シフト記号表（勤務時間帯）'!$C$5:$Y$46,23,FALSE))</f>
        <v/>
      </c>
      <c r="AS60" s="266" t="str">
        <f>IF(AS58="","",VLOOKUP(AS58,'シフト記号表（勤務時間帯）'!$C$5:$Y$46,23,FALSE))</f>
        <v/>
      </c>
      <c r="AT60" s="266" t="str">
        <f>IF(AT58="","",VLOOKUP(AT58,'シフト記号表（勤務時間帯）'!$C$5:$Y$46,23,FALSE))</f>
        <v/>
      </c>
      <c r="AU60" s="283" t="str">
        <f>IF(AU58="","",VLOOKUP(AU58,'シフト記号表（勤務時間帯）'!$C$5:$Y$46,23,FALSE))</f>
        <v/>
      </c>
      <c r="AV60" s="282" t="str">
        <f>IF(AV58="","",VLOOKUP(AV58,'シフト記号表（勤務時間帯）'!$C$5:$Y$46,23,FALSE))</f>
        <v/>
      </c>
      <c r="AW60" s="266" t="str">
        <f>IF(AW58="","",VLOOKUP(AW58,'シフト記号表（勤務時間帯）'!$C$5:$Y$46,23,FALSE))</f>
        <v/>
      </c>
      <c r="AX60" s="265" t="str">
        <f>IF(AX58="","",VLOOKUP(AX58,'シフト記号表（勤務時間帯）'!$C$5:$Y$46,23,FALSE))</f>
        <v/>
      </c>
      <c r="AY60" s="1064">
        <f>IF($BB$3="計画",SUM(T60:AU60),IF($BB$3="実績",SUM(T60:AX60),""))</f>
        <v>0</v>
      </c>
      <c r="AZ60" s="1065"/>
      <c r="BA60" s="1066">
        <f>IF($BB$3="計画",AY60/4,IF($BB$3="実績",(AY60/($BB$7/7)),""))</f>
        <v>0</v>
      </c>
      <c r="BB60" s="1067"/>
      <c r="BC60" s="1058"/>
      <c r="BD60" s="1048"/>
      <c r="BE60" s="1048"/>
      <c r="BF60" s="1048"/>
      <c r="BG60" s="1059"/>
    </row>
    <row r="61" spans="2:59" ht="20.25" customHeight="1">
      <c r="B61" s="307"/>
      <c r="C61" s="1050"/>
      <c r="D61" s="1036"/>
      <c r="E61" s="1037"/>
      <c r="F61" s="298"/>
      <c r="G61" s="1032"/>
      <c r="H61" s="1035"/>
      <c r="I61" s="1036"/>
      <c r="J61" s="1036"/>
      <c r="K61" s="1037"/>
      <c r="L61" s="1041"/>
      <c r="M61" s="1042"/>
      <c r="N61" s="1043"/>
      <c r="O61" s="317" t="s">
        <v>352</v>
      </c>
      <c r="P61" s="316"/>
      <c r="Q61" s="316"/>
      <c r="R61" s="315"/>
      <c r="S61" s="314"/>
      <c r="T61" s="301"/>
      <c r="U61" s="300"/>
      <c r="V61" s="300"/>
      <c r="W61" s="300"/>
      <c r="X61" s="300"/>
      <c r="Y61" s="300"/>
      <c r="Z61" s="302"/>
      <c r="AA61" s="301"/>
      <c r="AB61" s="300"/>
      <c r="AC61" s="300"/>
      <c r="AD61" s="300"/>
      <c r="AE61" s="300"/>
      <c r="AF61" s="300"/>
      <c r="AG61" s="302"/>
      <c r="AH61" s="301"/>
      <c r="AI61" s="300"/>
      <c r="AJ61" s="300"/>
      <c r="AK61" s="300"/>
      <c r="AL61" s="300"/>
      <c r="AM61" s="300"/>
      <c r="AN61" s="302"/>
      <c r="AO61" s="301"/>
      <c r="AP61" s="300"/>
      <c r="AQ61" s="300"/>
      <c r="AR61" s="300"/>
      <c r="AS61" s="300"/>
      <c r="AT61" s="300"/>
      <c r="AU61" s="302"/>
      <c r="AV61" s="301"/>
      <c r="AW61" s="300"/>
      <c r="AX61" s="299"/>
      <c r="AY61" s="1052"/>
      <c r="AZ61" s="1053"/>
      <c r="BA61" s="1068"/>
      <c r="BB61" s="1069"/>
      <c r="BC61" s="1054"/>
      <c r="BD61" s="1042"/>
      <c r="BE61" s="1042"/>
      <c r="BF61" s="1042"/>
      <c r="BG61" s="1055"/>
    </row>
    <row r="62" spans="2:59" ht="20.25" customHeight="1">
      <c r="B62" s="289">
        <f>B59+1</f>
        <v>15</v>
      </c>
      <c r="C62" s="1050"/>
      <c r="D62" s="1036"/>
      <c r="E62" s="1037"/>
      <c r="F62" s="298"/>
      <c r="G62" s="1033"/>
      <c r="H62" s="1035"/>
      <c r="I62" s="1036"/>
      <c r="J62" s="1036"/>
      <c r="K62" s="1037"/>
      <c r="L62" s="1044"/>
      <c r="M62" s="1045"/>
      <c r="N62" s="1046"/>
      <c r="O62" s="297" t="s">
        <v>351</v>
      </c>
      <c r="P62" s="296"/>
      <c r="Q62" s="296"/>
      <c r="R62" s="295"/>
      <c r="S62" s="294"/>
      <c r="T62" s="292" t="str">
        <f>IF(T61="","",VLOOKUP(T61,'シフト記号表（勤務時間帯）'!$C$5:$W$46,21,FALSE))</f>
        <v/>
      </c>
      <c r="U62" s="291" t="str">
        <f>IF(U61="","",VLOOKUP(U61,'シフト記号表（勤務時間帯）'!$C$5:$W$46,21,FALSE))</f>
        <v/>
      </c>
      <c r="V62" s="291" t="str">
        <f>IF(V61="","",VLOOKUP(V61,'シフト記号表（勤務時間帯）'!$C$5:$W$46,21,FALSE))</f>
        <v/>
      </c>
      <c r="W62" s="291" t="str">
        <f>IF(W61="","",VLOOKUP(W61,'シフト記号表（勤務時間帯）'!$C$5:$W$46,21,FALSE))</f>
        <v/>
      </c>
      <c r="X62" s="291" t="str">
        <f>IF(X61="","",VLOOKUP(X61,'シフト記号表（勤務時間帯）'!$C$5:$W$46,21,FALSE))</f>
        <v/>
      </c>
      <c r="Y62" s="291" t="str">
        <f>IF(Y61="","",VLOOKUP(Y61,'シフト記号表（勤務時間帯）'!$C$5:$W$46,21,FALSE))</f>
        <v/>
      </c>
      <c r="Z62" s="293" t="str">
        <f>IF(Z61="","",VLOOKUP(Z61,'シフト記号表（勤務時間帯）'!$C$5:$W$46,21,FALSE))</f>
        <v/>
      </c>
      <c r="AA62" s="292" t="str">
        <f>IF(AA61="","",VLOOKUP(AA61,'シフト記号表（勤務時間帯）'!$C$5:$W$46,21,FALSE))</f>
        <v/>
      </c>
      <c r="AB62" s="291" t="str">
        <f>IF(AB61="","",VLOOKUP(AB61,'シフト記号表（勤務時間帯）'!$C$5:$W$46,21,FALSE))</f>
        <v/>
      </c>
      <c r="AC62" s="291" t="str">
        <f>IF(AC61="","",VLOOKUP(AC61,'シフト記号表（勤務時間帯）'!$C$5:$W$46,21,FALSE))</f>
        <v/>
      </c>
      <c r="AD62" s="291" t="str">
        <f>IF(AD61="","",VLOOKUP(AD61,'シフト記号表（勤務時間帯）'!$C$5:$W$46,21,FALSE))</f>
        <v/>
      </c>
      <c r="AE62" s="291" t="str">
        <f>IF(AE61="","",VLOOKUP(AE61,'シフト記号表（勤務時間帯）'!$C$5:$W$46,21,FALSE))</f>
        <v/>
      </c>
      <c r="AF62" s="291" t="str">
        <f>IF(AF61="","",VLOOKUP(AF61,'シフト記号表（勤務時間帯）'!$C$5:$W$46,21,FALSE))</f>
        <v/>
      </c>
      <c r="AG62" s="293" t="str">
        <f>IF(AG61="","",VLOOKUP(AG61,'シフト記号表（勤務時間帯）'!$C$5:$W$46,21,FALSE))</f>
        <v/>
      </c>
      <c r="AH62" s="292" t="str">
        <f>IF(AH61="","",VLOOKUP(AH61,'シフト記号表（勤務時間帯）'!$C$5:$W$46,21,FALSE))</f>
        <v/>
      </c>
      <c r="AI62" s="291" t="str">
        <f>IF(AI61="","",VLOOKUP(AI61,'シフト記号表（勤務時間帯）'!$C$5:$W$46,21,FALSE))</f>
        <v/>
      </c>
      <c r="AJ62" s="291" t="str">
        <f>IF(AJ61="","",VLOOKUP(AJ61,'シフト記号表（勤務時間帯）'!$C$5:$W$46,21,FALSE))</f>
        <v/>
      </c>
      <c r="AK62" s="291" t="str">
        <f>IF(AK61="","",VLOOKUP(AK61,'シフト記号表（勤務時間帯）'!$C$5:$W$46,21,FALSE))</f>
        <v/>
      </c>
      <c r="AL62" s="291" t="str">
        <f>IF(AL61="","",VLOOKUP(AL61,'シフト記号表（勤務時間帯）'!$C$5:$W$46,21,FALSE))</f>
        <v/>
      </c>
      <c r="AM62" s="291" t="str">
        <f>IF(AM61="","",VLOOKUP(AM61,'シフト記号表（勤務時間帯）'!$C$5:$W$46,21,FALSE))</f>
        <v/>
      </c>
      <c r="AN62" s="293" t="str">
        <f>IF(AN61="","",VLOOKUP(AN61,'シフト記号表（勤務時間帯）'!$C$5:$W$46,21,FALSE))</f>
        <v/>
      </c>
      <c r="AO62" s="292" t="str">
        <f>IF(AO61="","",VLOOKUP(AO61,'シフト記号表（勤務時間帯）'!$C$5:$W$46,21,FALSE))</f>
        <v/>
      </c>
      <c r="AP62" s="291" t="str">
        <f>IF(AP61="","",VLOOKUP(AP61,'シフト記号表（勤務時間帯）'!$C$5:$W$46,21,FALSE))</f>
        <v/>
      </c>
      <c r="AQ62" s="291" t="str">
        <f>IF(AQ61="","",VLOOKUP(AQ61,'シフト記号表（勤務時間帯）'!$C$5:$W$46,21,FALSE))</f>
        <v/>
      </c>
      <c r="AR62" s="291" t="str">
        <f>IF(AR61="","",VLOOKUP(AR61,'シフト記号表（勤務時間帯）'!$C$5:$W$46,21,FALSE))</f>
        <v/>
      </c>
      <c r="AS62" s="291" t="str">
        <f>IF(AS61="","",VLOOKUP(AS61,'シフト記号表（勤務時間帯）'!$C$5:$W$46,21,FALSE))</f>
        <v/>
      </c>
      <c r="AT62" s="291" t="str">
        <f>IF(AT61="","",VLOOKUP(AT61,'シフト記号表（勤務時間帯）'!$C$5:$W$46,21,FALSE))</f>
        <v/>
      </c>
      <c r="AU62" s="293" t="str">
        <f>IF(AU61="","",VLOOKUP(AU61,'シフト記号表（勤務時間帯）'!$C$5:$W$46,21,FALSE))</f>
        <v/>
      </c>
      <c r="AV62" s="292" t="str">
        <f>IF(AV61="","",VLOOKUP(AV61,'シフト記号表（勤務時間帯）'!$C$5:$W$46,21,FALSE))</f>
        <v/>
      </c>
      <c r="AW62" s="291" t="str">
        <f>IF(AW61="","",VLOOKUP(AW61,'シフト記号表（勤務時間帯）'!$C$5:$W$46,21,FALSE))</f>
        <v/>
      </c>
      <c r="AX62" s="290" t="str">
        <f>IF(AX61="","",VLOOKUP(AX61,'シフト記号表（勤務時間帯）'!$C$5:$W$46,21,FALSE))</f>
        <v/>
      </c>
      <c r="AY62" s="1060">
        <f>IF($BB$3="計画",SUM(T62:AU62),IF($BB$3="実績",SUM(T62:AX62),""))</f>
        <v>0</v>
      </c>
      <c r="AZ62" s="1061"/>
      <c r="BA62" s="1062">
        <f>IF($BB$3="計画",AY62/4,IF($BB$3="実績",(AY62/($BB$7/7)),""))</f>
        <v>0</v>
      </c>
      <c r="BB62" s="1063"/>
      <c r="BC62" s="1056"/>
      <c r="BD62" s="1045"/>
      <c r="BE62" s="1045"/>
      <c r="BF62" s="1045"/>
      <c r="BG62" s="1057"/>
    </row>
    <row r="63" spans="2:59" ht="20.25" customHeight="1">
      <c r="B63" s="313"/>
      <c r="C63" s="1051"/>
      <c r="D63" s="1039"/>
      <c r="E63" s="1040"/>
      <c r="F63" s="312">
        <f>C62</f>
        <v>0</v>
      </c>
      <c r="G63" s="1034"/>
      <c r="H63" s="1038"/>
      <c r="I63" s="1039"/>
      <c r="J63" s="1039"/>
      <c r="K63" s="1040"/>
      <c r="L63" s="1047"/>
      <c r="M63" s="1048"/>
      <c r="N63" s="1049"/>
      <c r="O63" s="311" t="s">
        <v>350</v>
      </c>
      <c r="P63" s="310"/>
      <c r="Q63" s="310"/>
      <c r="R63" s="309"/>
      <c r="S63" s="308"/>
      <c r="T63" s="282" t="str">
        <f>IF(T61="","",VLOOKUP(T61,'シフト記号表（勤務時間帯）'!$C$5:$Y$46,23,FALSE))</f>
        <v/>
      </c>
      <c r="U63" s="266" t="str">
        <f>IF(U61="","",VLOOKUP(U61,'シフト記号表（勤務時間帯）'!$C$5:$Y$46,23,FALSE))</f>
        <v/>
      </c>
      <c r="V63" s="266" t="str">
        <f>IF(V61="","",VLOOKUP(V61,'シフト記号表（勤務時間帯）'!$C$5:$Y$46,23,FALSE))</f>
        <v/>
      </c>
      <c r="W63" s="266" t="str">
        <f>IF(W61="","",VLOOKUP(W61,'シフト記号表（勤務時間帯）'!$C$5:$Y$46,23,FALSE))</f>
        <v/>
      </c>
      <c r="X63" s="266" t="str">
        <f>IF(X61="","",VLOOKUP(X61,'シフト記号表（勤務時間帯）'!$C$5:$Y$46,23,FALSE))</f>
        <v/>
      </c>
      <c r="Y63" s="266" t="str">
        <f>IF(Y61="","",VLOOKUP(Y61,'シフト記号表（勤務時間帯）'!$C$5:$Y$46,23,FALSE))</f>
        <v/>
      </c>
      <c r="Z63" s="283" t="str">
        <f>IF(Z61="","",VLOOKUP(Z61,'シフト記号表（勤務時間帯）'!$C$5:$Y$46,23,FALSE))</f>
        <v/>
      </c>
      <c r="AA63" s="282" t="str">
        <f>IF(AA61="","",VLOOKUP(AA61,'シフト記号表（勤務時間帯）'!$C$5:$Y$46,23,FALSE))</f>
        <v/>
      </c>
      <c r="AB63" s="266" t="str">
        <f>IF(AB61="","",VLOOKUP(AB61,'シフト記号表（勤務時間帯）'!$C$5:$Y$46,23,FALSE))</f>
        <v/>
      </c>
      <c r="AC63" s="266" t="str">
        <f>IF(AC61="","",VLOOKUP(AC61,'シフト記号表（勤務時間帯）'!$C$5:$Y$46,23,FALSE))</f>
        <v/>
      </c>
      <c r="AD63" s="266" t="str">
        <f>IF(AD61="","",VLOOKUP(AD61,'シフト記号表（勤務時間帯）'!$C$5:$Y$46,23,FALSE))</f>
        <v/>
      </c>
      <c r="AE63" s="266" t="str">
        <f>IF(AE61="","",VLOOKUP(AE61,'シフト記号表（勤務時間帯）'!$C$5:$Y$46,23,FALSE))</f>
        <v/>
      </c>
      <c r="AF63" s="266" t="str">
        <f>IF(AF61="","",VLOOKUP(AF61,'シフト記号表（勤務時間帯）'!$C$5:$Y$46,23,FALSE))</f>
        <v/>
      </c>
      <c r="AG63" s="283" t="str">
        <f>IF(AG61="","",VLOOKUP(AG61,'シフト記号表（勤務時間帯）'!$C$5:$Y$46,23,FALSE))</f>
        <v/>
      </c>
      <c r="AH63" s="282" t="str">
        <f>IF(AH61="","",VLOOKUP(AH61,'シフト記号表（勤務時間帯）'!$C$5:$Y$46,23,FALSE))</f>
        <v/>
      </c>
      <c r="AI63" s="266" t="str">
        <f>IF(AI61="","",VLOOKUP(AI61,'シフト記号表（勤務時間帯）'!$C$5:$Y$46,23,FALSE))</f>
        <v/>
      </c>
      <c r="AJ63" s="266" t="str">
        <f>IF(AJ61="","",VLOOKUP(AJ61,'シフト記号表（勤務時間帯）'!$C$5:$Y$46,23,FALSE))</f>
        <v/>
      </c>
      <c r="AK63" s="266" t="str">
        <f>IF(AK61="","",VLOOKUP(AK61,'シフト記号表（勤務時間帯）'!$C$5:$Y$46,23,FALSE))</f>
        <v/>
      </c>
      <c r="AL63" s="266" t="str">
        <f>IF(AL61="","",VLOOKUP(AL61,'シフト記号表（勤務時間帯）'!$C$5:$Y$46,23,FALSE))</f>
        <v/>
      </c>
      <c r="AM63" s="266" t="str">
        <f>IF(AM61="","",VLOOKUP(AM61,'シフト記号表（勤務時間帯）'!$C$5:$Y$46,23,FALSE))</f>
        <v/>
      </c>
      <c r="AN63" s="283" t="str">
        <f>IF(AN61="","",VLOOKUP(AN61,'シフト記号表（勤務時間帯）'!$C$5:$Y$46,23,FALSE))</f>
        <v/>
      </c>
      <c r="AO63" s="282" t="str">
        <f>IF(AO61="","",VLOOKUP(AO61,'シフト記号表（勤務時間帯）'!$C$5:$Y$46,23,FALSE))</f>
        <v/>
      </c>
      <c r="AP63" s="266" t="str">
        <f>IF(AP61="","",VLOOKUP(AP61,'シフト記号表（勤務時間帯）'!$C$5:$Y$46,23,FALSE))</f>
        <v/>
      </c>
      <c r="AQ63" s="266" t="str">
        <f>IF(AQ61="","",VLOOKUP(AQ61,'シフト記号表（勤務時間帯）'!$C$5:$Y$46,23,FALSE))</f>
        <v/>
      </c>
      <c r="AR63" s="266" t="str">
        <f>IF(AR61="","",VLOOKUP(AR61,'シフト記号表（勤務時間帯）'!$C$5:$Y$46,23,FALSE))</f>
        <v/>
      </c>
      <c r="AS63" s="266" t="str">
        <f>IF(AS61="","",VLOOKUP(AS61,'シフト記号表（勤務時間帯）'!$C$5:$Y$46,23,FALSE))</f>
        <v/>
      </c>
      <c r="AT63" s="266" t="str">
        <f>IF(AT61="","",VLOOKUP(AT61,'シフト記号表（勤務時間帯）'!$C$5:$Y$46,23,FALSE))</f>
        <v/>
      </c>
      <c r="AU63" s="283" t="str">
        <f>IF(AU61="","",VLOOKUP(AU61,'シフト記号表（勤務時間帯）'!$C$5:$Y$46,23,FALSE))</f>
        <v/>
      </c>
      <c r="AV63" s="282" t="str">
        <f>IF(AV61="","",VLOOKUP(AV61,'シフト記号表（勤務時間帯）'!$C$5:$Y$46,23,FALSE))</f>
        <v/>
      </c>
      <c r="AW63" s="266" t="str">
        <f>IF(AW61="","",VLOOKUP(AW61,'シフト記号表（勤務時間帯）'!$C$5:$Y$46,23,FALSE))</f>
        <v/>
      </c>
      <c r="AX63" s="265" t="str">
        <f>IF(AX61="","",VLOOKUP(AX61,'シフト記号表（勤務時間帯）'!$C$5:$Y$46,23,FALSE))</f>
        <v/>
      </c>
      <c r="AY63" s="1064">
        <f>IF($BB$3="計画",SUM(T63:AU63),IF($BB$3="実績",SUM(T63:AX63),""))</f>
        <v>0</v>
      </c>
      <c r="AZ63" s="1065"/>
      <c r="BA63" s="1066">
        <f>IF($BB$3="計画",AY63/4,IF($BB$3="実績",(AY63/($BB$7/7)),""))</f>
        <v>0</v>
      </c>
      <c r="BB63" s="1067"/>
      <c r="BC63" s="1058"/>
      <c r="BD63" s="1048"/>
      <c r="BE63" s="1048"/>
      <c r="BF63" s="1048"/>
      <c r="BG63" s="1059"/>
    </row>
    <row r="64" spans="2:59" ht="20.25" customHeight="1">
      <c r="B64" s="307"/>
      <c r="C64" s="1050"/>
      <c r="D64" s="1036"/>
      <c r="E64" s="1037"/>
      <c r="F64" s="298"/>
      <c r="G64" s="1032"/>
      <c r="H64" s="1035"/>
      <c r="I64" s="1036"/>
      <c r="J64" s="1036"/>
      <c r="K64" s="1037"/>
      <c r="L64" s="1041"/>
      <c r="M64" s="1042"/>
      <c r="N64" s="1043"/>
      <c r="O64" s="306" t="s">
        <v>352</v>
      </c>
      <c r="P64" s="305"/>
      <c r="Q64" s="305"/>
      <c r="R64" s="304"/>
      <c r="S64" s="303"/>
      <c r="T64" s="301"/>
      <c r="U64" s="300"/>
      <c r="V64" s="300"/>
      <c r="W64" s="300"/>
      <c r="X64" s="300"/>
      <c r="Y64" s="300"/>
      <c r="Z64" s="302"/>
      <c r="AA64" s="301"/>
      <c r="AB64" s="300"/>
      <c r="AC64" s="300"/>
      <c r="AD64" s="300"/>
      <c r="AE64" s="300"/>
      <c r="AF64" s="300"/>
      <c r="AG64" s="302"/>
      <c r="AH64" s="301"/>
      <c r="AI64" s="300"/>
      <c r="AJ64" s="300"/>
      <c r="AK64" s="300"/>
      <c r="AL64" s="300"/>
      <c r="AM64" s="300"/>
      <c r="AN64" s="302"/>
      <c r="AO64" s="301"/>
      <c r="AP64" s="300"/>
      <c r="AQ64" s="300"/>
      <c r="AR64" s="300"/>
      <c r="AS64" s="300"/>
      <c r="AT64" s="300"/>
      <c r="AU64" s="302"/>
      <c r="AV64" s="301"/>
      <c r="AW64" s="300"/>
      <c r="AX64" s="299"/>
      <c r="AY64" s="1052"/>
      <c r="AZ64" s="1053"/>
      <c r="BA64" s="1068"/>
      <c r="BB64" s="1069"/>
      <c r="BC64" s="1054"/>
      <c r="BD64" s="1042"/>
      <c r="BE64" s="1042"/>
      <c r="BF64" s="1042"/>
      <c r="BG64" s="1055"/>
    </row>
    <row r="65" spans="2:59" ht="20.25" customHeight="1">
      <c r="B65" s="289">
        <f>B62+1</f>
        <v>16</v>
      </c>
      <c r="C65" s="1050"/>
      <c r="D65" s="1036"/>
      <c r="E65" s="1037"/>
      <c r="F65" s="298"/>
      <c r="G65" s="1033"/>
      <c r="H65" s="1035"/>
      <c r="I65" s="1036"/>
      <c r="J65" s="1036"/>
      <c r="K65" s="1037"/>
      <c r="L65" s="1044"/>
      <c r="M65" s="1045"/>
      <c r="N65" s="1046"/>
      <c r="O65" s="297" t="s">
        <v>351</v>
      </c>
      <c r="P65" s="296"/>
      <c r="Q65" s="296"/>
      <c r="R65" s="295"/>
      <c r="S65" s="294"/>
      <c r="T65" s="292" t="str">
        <f>IF(T64="","",VLOOKUP(T64,'シフト記号表（勤務時間帯）'!$C$5:$W$46,21,FALSE))</f>
        <v/>
      </c>
      <c r="U65" s="291" t="str">
        <f>IF(U64="","",VLOOKUP(U64,'シフト記号表（勤務時間帯）'!$C$5:$W$46,21,FALSE))</f>
        <v/>
      </c>
      <c r="V65" s="291" t="str">
        <f>IF(V64="","",VLOOKUP(V64,'シフト記号表（勤務時間帯）'!$C$5:$W$46,21,FALSE))</f>
        <v/>
      </c>
      <c r="W65" s="291" t="str">
        <f>IF(W64="","",VLOOKUP(W64,'シフト記号表（勤務時間帯）'!$C$5:$W$46,21,FALSE))</f>
        <v/>
      </c>
      <c r="X65" s="291" t="str">
        <f>IF(X64="","",VLOOKUP(X64,'シフト記号表（勤務時間帯）'!$C$5:$W$46,21,FALSE))</f>
        <v/>
      </c>
      <c r="Y65" s="291" t="str">
        <f>IF(Y64="","",VLOOKUP(Y64,'シフト記号表（勤務時間帯）'!$C$5:$W$46,21,FALSE))</f>
        <v/>
      </c>
      <c r="Z65" s="293" t="str">
        <f>IF(Z64="","",VLOOKUP(Z64,'シフト記号表（勤務時間帯）'!$C$5:$W$46,21,FALSE))</f>
        <v/>
      </c>
      <c r="AA65" s="292" t="str">
        <f>IF(AA64="","",VLOOKUP(AA64,'シフト記号表（勤務時間帯）'!$C$5:$W$46,21,FALSE))</f>
        <v/>
      </c>
      <c r="AB65" s="291" t="str">
        <f>IF(AB64="","",VLOOKUP(AB64,'シフト記号表（勤務時間帯）'!$C$5:$W$46,21,FALSE))</f>
        <v/>
      </c>
      <c r="AC65" s="291" t="str">
        <f>IF(AC64="","",VLOOKUP(AC64,'シフト記号表（勤務時間帯）'!$C$5:$W$46,21,FALSE))</f>
        <v/>
      </c>
      <c r="AD65" s="291" t="str">
        <f>IF(AD64="","",VLOOKUP(AD64,'シフト記号表（勤務時間帯）'!$C$5:$W$46,21,FALSE))</f>
        <v/>
      </c>
      <c r="AE65" s="291" t="str">
        <f>IF(AE64="","",VLOOKUP(AE64,'シフト記号表（勤務時間帯）'!$C$5:$W$46,21,FALSE))</f>
        <v/>
      </c>
      <c r="AF65" s="291" t="str">
        <f>IF(AF64="","",VLOOKUP(AF64,'シフト記号表（勤務時間帯）'!$C$5:$W$46,21,FALSE))</f>
        <v/>
      </c>
      <c r="AG65" s="293" t="str">
        <f>IF(AG64="","",VLOOKUP(AG64,'シフト記号表（勤務時間帯）'!$C$5:$W$46,21,FALSE))</f>
        <v/>
      </c>
      <c r="AH65" s="292" t="str">
        <f>IF(AH64="","",VLOOKUP(AH64,'シフト記号表（勤務時間帯）'!$C$5:$W$46,21,FALSE))</f>
        <v/>
      </c>
      <c r="AI65" s="291" t="str">
        <f>IF(AI64="","",VLOOKUP(AI64,'シフト記号表（勤務時間帯）'!$C$5:$W$46,21,FALSE))</f>
        <v/>
      </c>
      <c r="AJ65" s="291" t="str">
        <f>IF(AJ64="","",VLOOKUP(AJ64,'シフト記号表（勤務時間帯）'!$C$5:$W$46,21,FALSE))</f>
        <v/>
      </c>
      <c r="AK65" s="291" t="str">
        <f>IF(AK64="","",VLOOKUP(AK64,'シフト記号表（勤務時間帯）'!$C$5:$W$46,21,FALSE))</f>
        <v/>
      </c>
      <c r="AL65" s="291" t="str">
        <f>IF(AL64="","",VLOOKUP(AL64,'シフト記号表（勤務時間帯）'!$C$5:$W$46,21,FALSE))</f>
        <v/>
      </c>
      <c r="AM65" s="291" t="str">
        <f>IF(AM64="","",VLOOKUP(AM64,'シフト記号表（勤務時間帯）'!$C$5:$W$46,21,FALSE))</f>
        <v/>
      </c>
      <c r="AN65" s="293" t="str">
        <f>IF(AN64="","",VLOOKUP(AN64,'シフト記号表（勤務時間帯）'!$C$5:$W$46,21,FALSE))</f>
        <v/>
      </c>
      <c r="AO65" s="292" t="str">
        <f>IF(AO64="","",VLOOKUP(AO64,'シフト記号表（勤務時間帯）'!$C$5:$W$46,21,FALSE))</f>
        <v/>
      </c>
      <c r="AP65" s="291" t="str">
        <f>IF(AP64="","",VLOOKUP(AP64,'シフト記号表（勤務時間帯）'!$C$5:$W$46,21,FALSE))</f>
        <v/>
      </c>
      <c r="AQ65" s="291" t="str">
        <f>IF(AQ64="","",VLOOKUP(AQ64,'シフト記号表（勤務時間帯）'!$C$5:$W$46,21,FALSE))</f>
        <v/>
      </c>
      <c r="AR65" s="291" t="str">
        <f>IF(AR64="","",VLOOKUP(AR64,'シフト記号表（勤務時間帯）'!$C$5:$W$46,21,FALSE))</f>
        <v/>
      </c>
      <c r="AS65" s="291" t="str">
        <f>IF(AS64="","",VLOOKUP(AS64,'シフト記号表（勤務時間帯）'!$C$5:$W$46,21,FALSE))</f>
        <v/>
      </c>
      <c r="AT65" s="291" t="str">
        <f>IF(AT64="","",VLOOKUP(AT64,'シフト記号表（勤務時間帯）'!$C$5:$W$46,21,FALSE))</f>
        <v/>
      </c>
      <c r="AU65" s="293" t="str">
        <f>IF(AU64="","",VLOOKUP(AU64,'シフト記号表（勤務時間帯）'!$C$5:$W$46,21,FALSE))</f>
        <v/>
      </c>
      <c r="AV65" s="292" t="str">
        <f>IF(AV64="","",VLOOKUP(AV64,'シフト記号表（勤務時間帯）'!$C$5:$W$46,21,FALSE))</f>
        <v/>
      </c>
      <c r="AW65" s="291" t="str">
        <f>IF(AW64="","",VLOOKUP(AW64,'シフト記号表（勤務時間帯）'!$C$5:$W$46,21,FALSE))</f>
        <v/>
      </c>
      <c r="AX65" s="290" t="str">
        <f>IF(AX64="","",VLOOKUP(AX64,'シフト記号表（勤務時間帯）'!$C$5:$W$46,21,FALSE))</f>
        <v/>
      </c>
      <c r="AY65" s="1060">
        <f>IF($BB$3="計画",SUM(T65:AU65),IF($BB$3="実績",SUM(T65:AX65),""))</f>
        <v>0</v>
      </c>
      <c r="AZ65" s="1061"/>
      <c r="BA65" s="1062">
        <f>IF($BB$3="計画",AY65/4,IF($BB$3="実績",(AY65/($BB$7/7)),""))</f>
        <v>0</v>
      </c>
      <c r="BB65" s="1063"/>
      <c r="BC65" s="1056"/>
      <c r="BD65" s="1045"/>
      <c r="BE65" s="1045"/>
      <c r="BF65" s="1045"/>
      <c r="BG65" s="1057"/>
    </row>
    <row r="66" spans="2:59" ht="20.25" customHeight="1" thickBot="1">
      <c r="B66" s="289"/>
      <c r="C66" s="1137"/>
      <c r="D66" s="1138"/>
      <c r="E66" s="1139"/>
      <c r="F66" s="288">
        <f>C65</f>
        <v>0</v>
      </c>
      <c r="G66" s="1169"/>
      <c r="H66" s="1170"/>
      <c r="I66" s="1138"/>
      <c r="J66" s="1138"/>
      <c r="K66" s="1139"/>
      <c r="L66" s="1140"/>
      <c r="M66" s="1141"/>
      <c r="N66" s="1142"/>
      <c r="O66" s="287" t="s">
        <v>350</v>
      </c>
      <c r="P66" s="286"/>
      <c r="Q66" s="286"/>
      <c r="R66" s="285"/>
      <c r="S66" s="284"/>
      <c r="T66" s="282" t="str">
        <f>IF(T64="","",VLOOKUP(T64,'シフト記号表（勤務時間帯）'!$C$5:$Y$46,23,FALSE))</f>
        <v/>
      </c>
      <c r="U66" s="266" t="str">
        <f>IF(U64="","",VLOOKUP(U64,'シフト記号表（勤務時間帯）'!$C$5:$Y$46,23,FALSE))</f>
        <v/>
      </c>
      <c r="V66" s="266" t="str">
        <f>IF(V64="","",VLOOKUP(V64,'シフト記号表（勤務時間帯）'!$C$5:$Y$46,23,FALSE))</f>
        <v/>
      </c>
      <c r="W66" s="266" t="str">
        <f>IF(W64="","",VLOOKUP(W64,'シフト記号表（勤務時間帯）'!$C$5:$Y$46,23,FALSE))</f>
        <v/>
      </c>
      <c r="X66" s="266" t="str">
        <f>IF(X64="","",VLOOKUP(X64,'シフト記号表（勤務時間帯）'!$C$5:$Y$46,23,FALSE))</f>
        <v/>
      </c>
      <c r="Y66" s="266" t="str">
        <f>IF(Y64="","",VLOOKUP(Y64,'シフト記号表（勤務時間帯）'!$C$5:$Y$46,23,FALSE))</f>
        <v/>
      </c>
      <c r="Z66" s="283" t="str">
        <f>IF(Z64="","",VLOOKUP(Z64,'シフト記号表（勤務時間帯）'!$C$5:$Y$46,23,FALSE))</f>
        <v/>
      </c>
      <c r="AA66" s="282" t="str">
        <f>IF(AA64="","",VLOOKUP(AA64,'シフト記号表（勤務時間帯）'!$C$5:$Y$46,23,FALSE))</f>
        <v/>
      </c>
      <c r="AB66" s="266" t="str">
        <f>IF(AB64="","",VLOOKUP(AB64,'シフト記号表（勤務時間帯）'!$C$5:$Y$46,23,FALSE))</f>
        <v/>
      </c>
      <c r="AC66" s="266" t="str">
        <f>IF(AC64="","",VLOOKUP(AC64,'シフト記号表（勤務時間帯）'!$C$5:$Y$46,23,FALSE))</f>
        <v/>
      </c>
      <c r="AD66" s="266" t="str">
        <f>IF(AD64="","",VLOOKUP(AD64,'シフト記号表（勤務時間帯）'!$C$5:$Y$46,23,FALSE))</f>
        <v/>
      </c>
      <c r="AE66" s="266" t="str">
        <f>IF(AE64="","",VLOOKUP(AE64,'シフト記号表（勤務時間帯）'!$C$5:$Y$46,23,FALSE))</f>
        <v/>
      </c>
      <c r="AF66" s="266" t="str">
        <f>IF(AF64="","",VLOOKUP(AF64,'シフト記号表（勤務時間帯）'!$C$5:$Y$46,23,FALSE))</f>
        <v/>
      </c>
      <c r="AG66" s="283" t="str">
        <f>IF(AG64="","",VLOOKUP(AG64,'シフト記号表（勤務時間帯）'!$C$5:$Y$46,23,FALSE))</f>
        <v/>
      </c>
      <c r="AH66" s="282" t="str">
        <f>IF(AH64="","",VLOOKUP(AH64,'シフト記号表（勤務時間帯）'!$C$5:$Y$46,23,FALSE))</f>
        <v/>
      </c>
      <c r="AI66" s="266" t="str">
        <f>IF(AI64="","",VLOOKUP(AI64,'シフト記号表（勤務時間帯）'!$C$5:$Y$46,23,FALSE))</f>
        <v/>
      </c>
      <c r="AJ66" s="266" t="str">
        <f>IF(AJ64="","",VLOOKUP(AJ64,'シフト記号表（勤務時間帯）'!$C$5:$Y$46,23,FALSE))</f>
        <v/>
      </c>
      <c r="AK66" s="266" t="str">
        <f>IF(AK64="","",VLOOKUP(AK64,'シフト記号表（勤務時間帯）'!$C$5:$Y$46,23,FALSE))</f>
        <v/>
      </c>
      <c r="AL66" s="266" t="str">
        <f>IF(AL64="","",VLOOKUP(AL64,'シフト記号表（勤務時間帯）'!$C$5:$Y$46,23,FALSE))</f>
        <v/>
      </c>
      <c r="AM66" s="266" t="str">
        <f>IF(AM64="","",VLOOKUP(AM64,'シフト記号表（勤務時間帯）'!$C$5:$Y$46,23,FALSE))</f>
        <v/>
      </c>
      <c r="AN66" s="283" t="str">
        <f>IF(AN64="","",VLOOKUP(AN64,'シフト記号表（勤務時間帯）'!$C$5:$Y$46,23,FALSE))</f>
        <v/>
      </c>
      <c r="AO66" s="282" t="str">
        <f>IF(AO64="","",VLOOKUP(AO64,'シフト記号表（勤務時間帯）'!$C$5:$Y$46,23,FALSE))</f>
        <v/>
      </c>
      <c r="AP66" s="266" t="str">
        <f>IF(AP64="","",VLOOKUP(AP64,'シフト記号表（勤務時間帯）'!$C$5:$Y$46,23,FALSE))</f>
        <v/>
      </c>
      <c r="AQ66" s="266" t="str">
        <f>IF(AQ64="","",VLOOKUP(AQ64,'シフト記号表（勤務時間帯）'!$C$5:$Y$46,23,FALSE))</f>
        <v/>
      </c>
      <c r="AR66" s="266" t="str">
        <f>IF(AR64="","",VLOOKUP(AR64,'シフト記号表（勤務時間帯）'!$C$5:$Y$46,23,FALSE))</f>
        <v/>
      </c>
      <c r="AS66" s="266" t="str">
        <f>IF(AS64="","",VLOOKUP(AS64,'シフト記号表（勤務時間帯）'!$C$5:$Y$46,23,FALSE))</f>
        <v/>
      </c>
      <c r="AT66" s="266" t="str">
        <f>IF(AT64="","",VLOOKUP(AT64,'シフト記号表（勤務時間帯）'!$C$5:$Y$46,23,FALSE))</f>
        <v/>
      </c>
      <c r="AU66" s="283" t="str">
        <f>IF(AU64="","",VLOOKUP(AU64,'シフト記号表（勤務時間帯）'!$C$5:$Y$46,23,FALSE))</f>
        <v/>
      </c>
      <c r="AV66" s="282" t="str">
        <f>IF(AV64="","",VLOOKUP(AV64,'シフト記号表（勤務時間帯）'!$C$5:$Y$46,23,FALSE))</f>
        <v/>
      </c>
      <c r="AW66" s="266" t="str">
        <f>IF(AW64="","",VLOOKUP(AW64,'シフト記号表（勤務時間帯）'!$C$5:$Y$46,23,FALSE))</f>
        <v/>
      </c>
      <c r="AX66" s="265" t="str">
        <f>IF(AX64="","",VLOOKUP(AX64,'シフト記号表（勤務時間帯）'!$C$5:$Y$46,23,FALSE))</f>
        <v/>
      </c>
      <c r="AY66" s="1064">
        <f>IF($BB$3="計画",SUM(T66:AU66),IF($BB$3="実績",SUM(T66:AX66),""))</f>
        <v>0</v>
      </c>
      <c r="AZ66" s="1065"/>
      <c r="BA66" s="1066">
        <f>IF($BB$3="計画",AY66/4,IF($BB$3="実績",(AY66/($BB$7/7)),""))</f>
        <v>0</v>
      </c>
      <c r="BB66" s="1067"/>
      <c r="BC66" s="1056"/>
      <c r="BD66" s="1045"/>
      <c r="BE66" s="1045"/>
      <c r="BF66" s="1045"/>
      <c r="BG66" s="1057"/>
    </row>
    <row r="67" spans="2:59" ht="20.25" customHeight="1">
      <c r="B67" s="1166" t="s">
        <v>349</v>
      </c>
      <c r="C67" s="1167"/>
      <c r="D67" s="1167"/>
      <c r="E67" s="1167"/>
      <c r="F67" s="1167"/>
      <c r="G67" s="1167"/>
      <c r="H67" s="1167"/>
      <c r="I67" s="1167"/>
      <c r="J67" s="1167"/>
      <c r="K67" s="1167"/>
      <c r="L67" s="1167"/>
      <c r="M67" s="1167"/>
      <c r="N67" s="1167"/>
      <c r="O67" s="1167"/>
      <c r="P67" s="1167"/>
      <c r="Q67" s="1167"/>
      <c r="R67" s="1167"/>
      <c r="S67" s="1168"/>
      <c r="T67" s="281"/>
      <c r="U67" s="278"/>
      <c r="V67" s="278"/>
      <c r="W67" s="278"/>
      <c r="X67" s="278"/>
      <c r="Y67" s="278"/>
      <c r="Z67" s="280"/>
      <c r="AA67" s="279"/>
      <c r="AB67" s="278"/>
      <c r="AC67" s="278"/>
      <c r="AD67" s="278"/>
      <c r="AE67" s="278"/>
      <c r="AF67" s="278"/>
      <c r="AG67" s="280"/>
      <c r="AH67" s="279"/>
      <c r="AI67" s="278"/>
      <c r="AJ67" s="278"/>
      <c r="AK67" s="278"/>
      <c r="AL67" s="278"/>
      <c r="AM67" s="278"/>
      <c r="AN67" s="280"/>
      <c r="AO67" s="279"/>
      <c r="AP67" s="278"/>
      <c r="AQ67" s="278"/>
      <c r="AR67" s="278"/>
      <c r="AS67" s="278"/>
      <c r="AT67" s="278"/>
      <c r="AU67" s="280"/>
      <c r="AV67" s="279"/>
      <c r="AW67" s="278"/>
      <c r="AX67" s="277"/>
      <c r="AY67" s="1147"/>
      <c r="AZ67" s="1148"/>
      <c r="BA67" s="1153"/>
      <c r="BB67" s="1148"/>
      <c r="BC67" s="1148"/>
      <c r="BD67" s="1148"/>
      <c r="BE67" s="1148"/>
      <c r="BF67" s="1148"/>
      <c r="BG67" s="1154"/>
    </row>
    <row r="68" spans="2:59" ht="20.25" customHeight="1">
      <c r="B68" s="1160" t="s">
        <v>348</v>
      </c>
      <c r="C68" s="1161"/>
      <c r="D68" s="1161"/>
      <c r="E68" s="1161"/>
      <c r="F68" s="1161"/>
      <c r="G68" s="1161"/>
      <c r="H68" s="1161"/>
      <c r="I68" s="1161"/>
      <c r="J68" s="1161"/>
      <c r="K68" s="1161"/>
      <c r="L68" s="1161"/>
      <c r="M68" s="1161"/>
      <c r="N68" s="1161"/>
      <c r="O68" s="1161"/>
      <c r="P68" s="1161"/>
      <c r="Q68" s="1161"/>
      <c r="R68" s="1161"/>
      <c r="S68" s="1162"/>
      <c r="T68" s="274"/>
      <c r="U68" s="271"/>
      <c r="V68" s="271"/>
      <c r="W68" s="271"/>
      <c r="X68" s="271"/>
      <c r="Y68" s="271"/>
      <c r="Z68" s="276"/>
      <c r="AA68" s="275"/>
      <c r="AB68" s="271"/>
      <c r="AC68" s="271"/>
      <c r="AD68" s="271"/>
      <c r="AE68" s="271"/>
      <c r="AF68" s="271"/>
      <c r="AG68" s="276"/>
      <c r="AH68" s="275"/>
      <c r="AI68" s="271"/>
      <c r="AJ68" s="271"/>
      <c r="AK68" s="271"/>
      <c r="AL68" s="271"/>
      <c r="AM68" s="271"/>
      <c r="AN68" s="276"/>
      <c r="AO68" s="275"/>
      <c r="AP68" s="271"/>
      <c r="AQ68" s="271"/>
      <c r="AR68" s="271"/>
      <c r="AS68" s="271"/>
      <c r="AT68" s="271"/>
      <c r="AU68" s="276"/>
      <c r="AV68" s="275"/>
      <c r="AW68" s="271"/>
      <c r="AX68" s="270"/>
      <c r="AY68" s="1149"/>
      <c r="AZ68" s="1150"/>
      <c r="BA68" s="1155"/>
      <c r="BB68" s="1150"/>
      <c r="BC68" s="1150"/>
      <c r="BD68" s="1150"/>
      <c r="BE68" s="1150"/>
      <c r="BF68" s="1150"/>
      <c r="BG68" s="1156"/>
    </row>
    <row r="69" spans="2:59" ht="20.25" customHeight="1">
      <c r="B69" s="1160" t="s">
        <v>347</v>
      </c>
      <c r="C69" s="1161"/>
      <c r="D69" s="1161"/>
      <c r="E69" s="1161"/>
      <c r="F69" s="1161"/>
      <c r="G69" s="1161"/>
      <c r="H69" s="1161"/>
      <c r="I69" s="1161"/>
      <c r="J69" s="1161"/>
      <c r="K69" s="1161"/>
      <c r="L69" s="1161"/>
      <c r="M69" s="1161"/>
      <c r="N69" s="1161"/>
      <c r="O69" s="1161"/>
      <c r="P69" s="1161"/>
      <c r="Q69" s="1161"/>
      <c r="R69" s="1161"/>
      <c r="S69" s="1162"/>
      <c r="T69" s="274"/>
      <c r="U69" s="271"/>
      <c r="V69" s="271"/>
      <c r="W69" s="271"/>
      <c r="X69" s="271"/>
      <c r="Y69" s="271"/>
      <c r="Z69" s="273"/>
      <c r="AA69" s="272"/>
      <c r="AB69" s="271"/>
      <c r="AC69" s="271"/>
      <c r="AD69" s="271"/>
      <c r="AE69" s="271"/>
      <c r="AF69" s="271"/>
      <c r="AG69" s="273"/>
      <c r="AH69" s="272"/>
      <c r="AI69" s="271"/>
      <c r="AJ69" s="271"/>
      <c r="AK69" s="271"/>
      <c r="AL69" s="271"/>
      <c r="AM69" s="271"/>
      <c r="AN69" s="273"/>
      <c r="AO69" s="272"/>
      <c r="AP69" s="271"/>
      <c r="AQ69" s="271"/>
      <c r="AR69" s="271"/>
      <c r="AS69" s="271"/>
      <c r="AT69" s="271"/>
      <c r="AU69" s="273"/>
      <c r="AV69" s="272"/>
      <c r="AW69" s="271"/>
      <c r="AX69" s="270"/>
      <c r="AY69" s="1149"/>
      <c r="AZ69" s="1150"/>
      <c r="BA69" s="1155"/>
      <c r="BB69" s="1150"/>
      <c r="BC69" s="1150"/>
      <c r="BD69" s="1150"/>
      <c r="BE69" s="1150"/>
      <c r="BF69" s="1150"/>
      <c r="BG69" s="1156"/>
    </row>
    <row r="70" spans="2:59" ht="20.25" customHeight="1">
      <c r="B70" s="1160" t="s">
        <v>346</v>
      </c>
      <c r="C70" s="1161"/>
      <c r="D70" s="1161"/>
      <c r="E70" s="1161"/>
      <c r="F70" s="1161"/>
      <c r="G70" s="1161"/>
      <c r="H70" s="1161"/>
      <c r="I70" s="1161"/>
      <c r="J70" s="1161"/>
      <c r="K70" s="1161"/>
      <c r="L70" s="1161"/>
      <c r="M70" s="1161"/>
      <c r="N70" s="1161"/>
      <c r="O70" s="1161"/>
      <c r="P70" s="1161"/>
      <c r="Q70" s="1161"/>
      <c r="R70" s="1161"/>
      <c r="S70" s="1162"/>
      <c r="T70" s="274"/>
      <c r="U70" s="271"/>
      <c r="V70" s="271"/>
      <c r="W70" s="271"/>
      <c r="X70" s="271"/>
      <c r="Y70" s="271"/>
      <c r="Z70" s="273"/>
      <c r="AA70" s="272"/>
      <c r="AB70" s="271"/>
      <c r="AC70" s="271"/>
      <c r="AD70" s="271"/>
      <c r="AE70" s="271"/>
      <c r="AF70" s="271"/>
      <c r="AG70" s="273"/>
      <c r="AH70" s="272"/>
      <c r="AI70" s="271"/>
      <c r="AJ70" s="271"/>
      <c r="AK70" s="271"/>
      <c r="AL70" s="271"/>
      <c r="AM70" s="271"/>
      <c r="AN70" s="273"/>
      <c r="AO70" s="272"/>
      <c r="AP70" s="271"/>
      <c r="AQ70" s="271"/>
      <c r="AR70" s="271"/>
      <c r="AS70" s="271"/>
      <c r="AT70" s="271"/>
      <c r="AU70" s="273"/>
      <c r="AV70" s="272"/>
      <c r="AW70" s="271"/>
      <c r="AX70" s="270"/>
      <c r="AY70" s="1151"/>
      <c r="AZ70" s="1152"/>
      <c r="BA70" s="1155"/>
      <c r="BB70" s="1150"/>
      <c r="BC70" s="1150"/>
      <c r="BD70" s="1150"/>
      <c r="BE70" s="1150"/>
      <c r="BF70" s="1150"/>
      <c r="BG70" s="1156"/>
    </row>
    <row r="71" spans="2:59" ht="20.25" customHeight="1">
      <c r="B71" s="1160" t="s">
        <v>345</v>
      </c>
      <c r="C71" s="1161"/>
      <c r="D71" s="1161"/>
      <c r="E71" s="1161"/>
      <c r="F71" s="1161"/>
      <c r="G71" s="1161"/>
      <c r="H71" s="1161"/>
      <c r="I71" s="1161"/>
      <c r="J71" s="1161"/>
      <c r="K71" s="1161"/>
      <c r="L71" s="1161"/>
      <c r="M71" s="1161"/>
      <c r="N71" s="1161"/>
      <c r="O71" s="1161"/>
      <c r="P71" s="1161"/>
      <c r="Q71" s="1161"/>
      <c r="R71" s="1161"/>
      <c r="S71" s="1162"/>
      <c r="T71" s="269" t="str">
        <f t="shared" ref="T71:AX71" ca="1" si="1">IF(SUMIF($C$19:$E$66,"介護従業者",T19:T66)=0,"",SUMIF($C$19:$E$66,"介護従業者",T19:T66))</f>
        <v/>
      </c>
      <c r="U71" s="266" t="str">
        <f t="shared" ca="1" si="1"/>
        <v/>
      </c>
      <c r="V71" s="266" t="str">
        <f t="shared" ca="1" si="1"/>
        <v/>
      </c>
      <c r="W71" s="266" t="str">
        <f t="shared" ca="1" si="1"/>
        <v/>
      </c>
      <c r="X71" s="266" t="str">
        <f t="shared" ca="1" si="1"/>
        <v/>
      </c>
      <c r="Y71" s="266" t="str">
        <f t="shared" ca="1" si="1"/>
        <v/>
      </c>
      <c r="Z71" s="268" t="str">
        <f t="shared" ca="1" si="1"/>
        <v/>
      </c>
      <c r="AA71" s="267" t="str">
        <f t="shared" ca="1" si="1"/>
        <v/>
      </c>
      <c r="AB71" s="266" t="str">
        <f t="shared" ca="1" si="1"/>
        <v/>
      </c>
      <c r="AC71" s="266" t="str">
        <f t="shared" ca="1" si="1"/>
        <v/>
      </c>
      <c r="AD71" s="266" t="str">
        <f t="shared" ca="1" si="1"/>
        <v/>
      </c>
      <c r="AE71" s="266" t="str">
        <f t="shared" ca="1" si="1"/>
        <v/>
      </c>
      <c r="AF71" s="266" t="str">
        <f t="shared" ca="1" si="1"/>
        <v/>
      </c>
      <c r="AG71" s="268" t="str">
        <f t="shared" ca="1" si="1"/>
        <v/>
      </c>
      <c r="AH71" s="267" t="str">
        <f t="shared" ca="1" si="1"/>
        <v/>
      </c>
      <c r="AI71" s="266" t="str">
        <f t="shared" ca="1" si="1"/>
        <v/>
      </c>
      <c r="AJ71" s="266" t="str">
        <f t="shared" ca="1" si="1"/>
        <v/>
      </c>
      <c r="AK71" s="266" t="str">
        <f t="shared" ca="1" si="1"/>
        <v/>
      </c>
      <c r="AL71" s="266" t="str">
        <f t="shared" ca="1" si="1"/>
        <v/>
      </c>
      <c r="AM71" s="266" t="str">
        <f t="shared" ca="1" si="1"/>
        <v/>
      </c>
      <c r="AN71" s="268" t="str">
        <f t="shared" ca="1" si="1"/>
        <v/>
      </c>
      <c r="AO71" s="267" t="str">
        <f t="shared" ca="1" si="1"/>
        <v/>
      </c>
      <c r="AP71" s="266" t="str">
        <f t="shared" ca="1" si="1"/>
        <v/>
      </c>
      <c r="AQ71" s="266" t="str">
        <f t="shared" ca="1" si="1"/>
        <v/>
      </c>
      <c r="AR71" s="266" t="str">
        <f t="shared" ca="1" si="1"/>
        <v/>
      </c>
      <c r="AS71" s="266" t="str">
        <f t="shared" ca="1" si="1"/>
        <v/>
      </c>
      <c r="AT71" s="266" t="str">
        <f t="shared" ca="1" si="1"/>
        <v/>
      </c>
      <c r="AU71" s="268" t="str">
        <f t="shared" ca="1" si="1"/>
        <v/>
      </c>
      <c r="AV71" s="267" t="str">
        <f t="shared" ca="1" si="1"/>
        <v/>
      </c>
      <c r="AW71" s="266" t="str">
        <f t="shared" ca="1" si="1"/>
        <v/>
      </c>
      <c r="AX71" s="265" t="str">
        <f t="shared" ca="1" si="1"/>
        <v/>
      </c>
      <c r="AY71" s="1143">
        <f ca="1">IF($BB$3="計画",SUM(T71:AU71),IF($BB$3="実績",SUM(T71:AX71),""))</f>
        <v>0</v>
      </c>
      <c r="AZ71" s="1144"/>
      <c r="BA71" s="1155"/>
      <c r="BB71" s="1150"/>
      <c r="BC71" s="1150"/>
      <c r="BD71" s="1150"/>
      <c r="BE71" s="1150"/>
      <c r="BF71" s="1150"/>
      <c r="BG71" s="1156"/>
    </row>
    <row r="72" spans="2:59" ht="20.25" customHeight="1" thickBot="1">
      <c r="B72" s="1163" t="s">
        <v>344</v>
      </c>
      <c r="C72" s="1164"/>
      <c r="D72" s="1164"/>
      <c r="E72" s="1164"/>
      <c r="F72" s="1164"/>
      <c r="G72" s="1164"/>
      <c r="H72" s="1164"/>
      <c r="I72" s="1164"/>
      <c r="J72" s="1164"/>
      <c r="K72" s="1164"/>
      <c r="L72" s="1164"/>
      <c r="M72" s="1164"/>
      <c r="N72" s="1164"/>
      <c r="O72" s="1164"/>
      <c r="P72" s="1164"/>
      <c r="Q72" s="1164"/>
      <c r="R72" s="1164"/>
      <c r="S72" s="1165"/>
      <c r="T72" s="264" t="str">
        <f t="shared" ref="T72:AX72" si="2">IF(SUMIF($F$19:$F$66,"介護従業者",T19:T66)=0,"",SUMIF($F$19:$F$66,"介護従業者",T19:T66))</f>
        <v/>
      </c>
      <c r="U72" s="261" t="str">
        <f t="shared" si="2"/>
        <v/>
      </c>
      <c r="V72" s="261" t="str">
        <f t="shared" si="2"/>
        <v/>
      </c>
      <c r="W72" s="261" t="str">
        <f t="shared" si="2"/>
        <v/>
      </c>
      <c r="X72" s="261" t="str">
        <f t="shared" si="2"/>
        <v/>
      </c>
      <c r="Y72" s="261" t="str">
        <f t="shared" si="2"/>
        <v/>
      </c>
      <c r="Z72" s="263" t="str">
        <f t="shared" si="2"/>
        <v/>
      </c>
      <c r="AA72" s="262" t="str">
        <f t="shared" si="2"/>
        <v/>
      </c>
      <c r="AB72" s="261" t="str">
        <f t="shared" si="2"/>
        <v/>
      </c>
      <c r="AC72" s="261" t="str">
        <f t="shared" si="2"/>
        <v/>
      </c>
      <c r="AD72" s="261" t="str">
        <f t="shared" si="2"/>
        <v/>
      </c>
      <c r="AE72" s="261" t="str">
        <f t="shared" si="2"/>
        <v/>
      </c>
      <c r="AF72" s="261" t="str">
        <f t="shared" si="2"/>
        <v/>
      </c>
      <c r="AG72" s="263" t="str">
        <f t="shared" si="2"/>
        <v/>
      </c>
      <c r="AH72" s="262" t="str">
        <f t="shared" si="2"/>
        <v/>
      </c>
      <c r="AI72" s="261" t="str">
        <f t="shared" si="2"/>
        <v/>
      </c>
      <c r="AJ72" s="261" t="str">
        <f t="shared" si="2"/>
        <v/>
      </c>
      <c r="AK72" s="261" t="str">
        <f t="shared" si="2"/>
        <v/>
      </c>
      <c r="AL72" s="261" t="str">
        <f t="shared" si="2"/>
        <v/>
      </c>
      <c r="AM72" s="261" t="str">
        <f t="shared" si="2"/>
        <v/>
      </c>
      <c r="AN72" s="263" t="str">
        <f t="shared" si="2"/>
        <v/>
      </c>
      <c r="AO72" s="262" t="str">
        <f t="shared" si="2"/>
        <v/>
      </c>
      <c r="AP72" s="261" t="str">
        <f t="shared" si="2"/>
        <v/>
      </c>
      <c r="AQ72" s="261" t="str">
        <f t="shared" si="2"/>
        <v/>
      </c>
      <c r="AR72" s="261" t="str">
        <f t="shared" si="2"/>
        <v/>
      </c>
      <c r="AS72" s="261" t="str">
        <f t="shared" si="2"/>
        <v/>
      </c>
      <c r="AT72" s="261" t="str">
        <f t="shared" si="2"/>
        <v/>
      </c>
      <c r="AU72" s="263" t="str">
        <f t="shared" si="2"/>
        <v/>
      </c>
      <c r="AV72" s="262" t="str">
        <f t="shared" si="2"/>
        <v/>
      </c>
      <c r="AW72" s="261" t="str">
        <f t="shared" si="2"/>
        <v/>
      </c>
      <c r="AX72" s="260" t="str">
        <f t="shared" si="2"/>
        <v/>
      </c>
      <c r="AY72" s="1145">
        <f>IF($BB$3="計画",SUM(T72:AU72),IF($BB$3="実績",SUM(T72:AX72),""))</f>
        <v>0</v>
      </c>
      <c r="AZ72" s="1146"/>
      <c r="BA72" s="1157"/>
      <c r="BB72" s="1158"/>
      <c r="BC72" s="1158"/>
      <c r="BD72" s="1158"/>
      <c r="BE72" s="1158"/>
      <c r="BF72" s="1158"/>
      <c r="BG72" s="1159"/>
    </row>
    <row r="73" spans="2:59" s="256" customFormat="1" ht="20.25" customHeight="1">
      <c r="C73" s="259"/>
      <c r="D73" s="259"/>
      <c r="E73" s="259"/>
      <c r="F73" s="259"/>
      <c r="Q73" s="258"/>
      <c r="BG73" s="257"/>
    </row>
    <row r="74" spans="2:59" ht="20.25" customHeight="1"/>
    <row r="75" spans="2:59" ht="20.25" customHeight="1"/>
    <row r="76" spans="2:59" ht="20.25" customHeight="1"/>
    <row r="77" spans="2:59" ht="20.25" customHeight="1"/>
    <row r="78" spans="2:59" ht="20.25" customHeight="1"/>
    <row r="79" spans="2:59" ht="20.25" customHeight="1"/>
    <row r="80" spans="2:5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27" spans="1:56">
      <c r="A127" s="251"/>
      <c r="B127" s="251"/>
      <c r="C127" s="252"/>
      <c r="D127" s="252"/>
      <c r="E127" s="252"/>
      <c r="F127" s="252"/>
      <c r="G127" s="252"/>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4"/>
      <c r="AX127" s="254"/>
      <c r="AY127" s="254"/>
      <c r="AZ127" s="254"/>
      <c r="BA127" s="254"/>
      <c r="BB127" s="254"/>
      <c r="BC127" s="254"/>
      <c r="BD127" s="254"/>
    </row>
    <row r="128" spans="1:56">
      <c r="A128" s="251"/>
      <c r="B128" s="251"/>
      <c r="C128" s="252"/>
      <c r="D128" s="252"/>
      <c r="E128" s="252"/>
      <c r="F128" s="252"/>
      <c r="G128" s="252"/>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4"/>
      <c r="AX128" s="254"/>
      <c r="AY128" s="254"/>
      <c r="AZ128" s="254"/>
      <c r="BA128" s="254"/>
      <c r="BB128" s="254"/>
      <c r="BC128" s="254"/>
      <c r="BD128" s="254"/>
    </row>
    <row r="129" spans="1:15">
      <c r="A129" s="251"/>
      <c r="B129" s="251"/>
      <c r="C129" s="253"/>
      <c r="D129" s="253"/>
      <c r="E129" s="253"/>
      <c r="F129" s="253"/>
      <c r="G129" s="253"/>
      <c r="H129" s="252"/>
      <c r="I129" s="252"/>
      <c r="J129" s="251"/>
      <c r="K129" s="251"/>
      <c r="L129" s="251"/>
      <c r="M129" s="251"/>
      <c r="N129" s="251"/>
      <c r="O129" s="251"/>
    </row>
    <row r="130" spans="1:15">
      <c r="A130" s="251"/>
      <c r="B130" s="251"/>
      <c r="C130" s="253"/>
      <c r="D130" s="253"/>
      <c r="E130" s="253"/>
      <c r="F130" s="253"/>
      <c r="G130" s="253"/>
      <c r="H130" s="252"/>
      <c r="I130" s="252"/>
      <c r="J130" s="251"/>
      <c r="K130" s="251"/>
      <c r="L130" s="251"/>
      <c r="M130" s="251"/>
      <c r="N130" s="251"/>
      <c r="O130" s="251"/>
    </row>
    <row r="131" spans="1:15">
      <c r="C131" s="250"/>
      <c r="D131" s="250"/>
      <c r="E131" s="250"/>
      <c r="F131" s="250"/>
      <c r="G131" s="250"/>
    </row>
    <row r="132" spans="1:15">
      <c r="C132" s="250"/>
      <c r="D132" s="250"/>
      <c r="E132" s="250"/>
      <c r="F132" s="250"/>
      <c r="G132" s="250"/>
    </row>
    <row r="133" spans="1:15">
      <c r="C133" s="250"/>
      <c r="D133" s="250"/>
      <c r="E133" s="250"/>
      <c r="F133" s="250"/>
      <c r="G133" s="250"/>
    </row>
    <row r="134" spans="1:15">
      <c r="C134" s="250"/>
      <c r="D134" s="250"/>
      <c r="E134" s="250"/>
      <c r="F134" s="250"/>
      <c r="G134" s="250"/>
    </row>
  </sheetData>
  <sheetProtection insertRows="0" deleteRows="0"/>
  <mergeCells count="285">
    <mergeCell ref="AY66:AZ66"/>
    <mergeCell ref="BA66:BB66"/>
    <mergeCell ref="B67:S67"/>
    <mergeCell ref="G64:G66"/>
    <mergeCell ref="B68:S68"/>
    <mergeCell ref="H65:K65"/>
    <mergeCell ref="H64:K64"/>
    <mergeCell ref="H66:K66"/>
    <mergeCell ref="C64:E64"/>
    <mergeCell ref="C65:E65"/>
    <mergeCell ref="H61:K61"/>
    <mergeCell ref="L61:N63"/>
    <mergeCell ref="H62:K62"/>
    <mergeCell ref="H63:K63"/>
    <mergeCell ref="L64:N66"/>
    <mergeCell ref="AY71:AZ71"/>
    <mergeCell ref="AY72:AZ72"/>
    <mergeCell ref="AY63:AZ63"/>
    <mergeCell ref="BA63:BB63"/>
    <mergeCell ref="AY67:AZ70"/>
    <mergeCell ref="BA67:BG72"/>
    <mergeCell ref="BC64:BG66"/>
    <mergeCell ref="BC61:BG63"/>
    <mergeCell ref="AY61:AZ61"/>
    <mergeCell ref="AY64:AZ64"/>
    <mergeCell ref="BA64:BB64"/>
    <mergeCell ref="AY62:AZ62"/>
    <mergeCell ref="BA62:BB62"/>
    <mergeCell ref="B71:S71"/>
    <mergeCell ref="B69:S69"/>
    <mergeCell ref="B70:S70"/>
    <mergeCell ref="B72:S72"/>
    <mergeCell ref="AY65:AZ65"/>
    <mergeCell ref="BA65:BB65"/>
    <mergeCell ref="G58:G60"/>
    <mergeCell ref="H58:K58"/>
    <mergeCell ref="C55:E55"/>
    <mergeCell ref="G55:G57"/>
    <mergeCell ref="C50:E50"/>
    <mergeCell ref="H50:K50"/>
    <mergeCell ref="C51:E51"/>
    <mergeCell ref="BA61:BB61"/>
    <mergeCell ref="BA55:BB55"/>
    <mergeCell ref="H52:K52"/>
    <mergeCell ref="H55:K55"/>
    <mergeCell ref="H51:K51"/>
    <mergeCell ref="H56:K56"/>
    <mergeCell ref="H57:K57"/>
    <mergeCell ref="H53:K53"/>
    <mergeCell ref="H54:K54"/>
    <mergeCell ref="BA54:BB54"/>
    <mergeCell ref="G49:G51"/>
    <mergeCell ref="C54:E54"/>
    <mergeCell ref="C61:E61"/>
    <mergeCell ref="G61:G63"/>
    <mergeCell ref="H59:K59"/>
    <mergeCell ref="H60:K60"/>
    <mergeCell ref="L58:N60"/>
    <mergeCell ref="H36:K36"/>
    <mergeCell ref="C37:E37"/>
    <mergeCell ref="H37:K37"/>
    <mergeCell ref="C38:E38"/>
    <mergeCell ref="H38:K38"/>
    <mergeCell ref="C39:E39"/>
    <mergeCell ref="H46:K46"/>
    <mergeCell ref="AY33:AZ33"/>
    <mergeCell ref="BA33:BB33"/>
    <mergeCell ref="BA37:BB37"/>
    <mergeCell ref="AY38:AZ38"/>
    <mergeCell ref="BA38:BB38"/>
    <mergeCell ref="AY37:AZ37"/>
    <mergeCell ref="BA35:BB35"/>
    <mergeCell ref="AY36:AZ36"/>
    <mergeCell ref="BA36:BB36"/>
    <mergeCell ref="C41:E41"/>
    <mergeCell ref="L43:N45"/>
    <mergeCell ref="L46:N48"/>
    <mergeCell ref="BA45:BB45"/>
    <mergeCell ref="AY46:AZ46"/>
    <mergeCell ref="BA46:BB46"/>
    <mergeCell ref="BA47:BB47"/>
    <mergeCell ref="AY48:AZ48"/>
    <mergeCell ref="C62:E62"/>
    <mergeCell ref="C66:E66"/>
    <mergeCell ref="C63:E63"/>
    <mergeCell ref="C42:E42"/>
    <mergeCell ref="C43:E43"/>
    <mergeCell ref="C44:E44"/>
    <mergeCell ref="C45:E45"/>
    <mergeCell ref="C46:E46"/>
    <mergeCell ref="C56:E56"/>
    <mergeCell ref="C53:E53"/>
    <mergeCell ref="C47:E47"/>
    <mergeCell ref="C48:E48"/>
    <mergeCell ref="C59:E59"/>
    <mergeCell ref="C60:E60"/>
    <mergeCell ref="C49:E49"/>
    <mergeCell ref="C58:E58"/>
    <mergeCell ref="C52:E52"/>
    <mergeCell ref="C57:E57"/>
    <mergeCell ref="AY44:AZ44"/>
    <mergeCell ref="BA44:BB44"/>
    <mergeCell ref="AY45:AZ45"/>
    <mergeCell ref="G40:G42"/>
    <mergeCell ref="G43:G45"/>
    <mergeCell ref="G46:G48"/>
    <mergeCell ref="H48:K48"/>
    <mergeCell ref="L40:N42"/>
    <mergeCell ref="H41:K41"/>
    <mergeCell ref="H42:K42"/>
    <mergeCell ref="H43:K43"/>
    <mergeCell ref="BA48:BB48"/>
    <mergeCell ref="H40:K40"/>
    <mergeCell ref="AY50:AZ50"/>
    <mergeCell ref="BA50:BB50"/>
    <mergeCell ref="AY51:AZ51"/>
    <mergeCell ref="BA51:BB51"/>
    <mergeCell ref="L49:N51"/>
    <mergeCell ref="L52:N54"/>
    <mergeCell ref="AY52:AZ52"/>
    <mergeCell ref="BA52:BB52"/>
    <mergeCell ref="AY49:AZ49"/>
    <mergeCell ref="BA49:BB49"/>
    <mergeCell ref="BC22:BG24"/>
    <mergeCell ref="AQ1:BF1"/>
    <mergeCell ref="AQ2:BF2"/>
    <mergeCell ref="C14:E18"/>
    <mergeCell ref="C20:E20"/>
    <mergeCell ref="C19:E19"/>
    <mergeCell ref="C21:E21"/>
    <mergeCell ref="H20:K20"/>
    <mergeCell ref="H19:K19"/>
    <mergeCell ref="BC19:BG21"/>
    <mergeCell ref="B1:R1"/>
    <mergeCell ref="G22:G24"/>
    <mergeCell ref="BB3:BE3"/>
    <mergeCell ref="AY21:AZ21"/>
    <mergeCell ref="AY20:AZ20"/>
    <mergeCell ref="AY19:AZ19"/>
    <mergeCell ref="BC14:BG18"/>
    <mergeCell ref="BC10:BD10"/>
    <mergeCell ref="BC12:BD12"/>
    <mergeCell ref="BB5:BC5"/>
    <mergeCell ref="BB7:BC7"/>
    <mergeCell ref="J11:L11"/>
    <mergeCell ref="N11:P11"/>
    <mergeCell ref="J12:L12"/>
    <mergeCell ref="N12:P12"/>
    <mergeCell ref="BA19:BB19"/>
    <mergeCell ref="L25:N27"/>
    <mergeCell ref="AY14:AZ18"/>
    <mergeCell ref="BA14:BB18"/>
    <mergeCell ref="BA25:BB25"/>
    <mergeCell ref="AY26:AZ26"/>
    <mergeCell ref="BA22:BB22"/>
    <mergeCell ref="BA23:BB23"/>
    <mergeCell ref="BA24:BB24"/>
    <mergeCell ref="L14:N18"/>
    <mergeCell ref="L19:N21"/>
    <mergeCell ref="L22:N24"/>
    <mergeCell ref="T15:Z15"/>
    <mergeCell ref="BA20:BB20"/>
    <mergeCell ref="BA21:BB21"/>
    <mergeCell ref="H21:K21"/>
    <mergeCell ref="C29:E29"/>
    <mergeCell ref="H29:K29"/>
    <mergeCell ref="C22:E22"/>
    <mergeCell ref="H22:K22"/>
    <mergeCell ref="C23:E23"/>
    <mergeCell ref="H23:K23"/>
    <mergeCell ref="C24:E24"/>
    <mergeCell ref="H24:K24"/>
    <mergeCell ref="C25:E25"/>
    <mergeCell ref="H25:K25"/>
    <mergeCell ref="G25:G27"/>
    <mergeCell ref="G28:G30"/>
    <mergeCell ref="H26:K26"/>
    <mergeCell ref="C27:E27"/>
    <mergeCell ref="H27:K27"/>
    <mergeCell ref="C28:E28"/>
    <mergeCell ref="H28:K28"/>
    <mergeCell ref="C30:E30"/>
    <mergeCell ref="H30:K30"/>
    <mergeCell ref="B14:B18"/>
    <mergeCell ref="G14:G18"/>
    <mergeCell ref="Z2:AA2"/>
    <mergeCell ref="AC2:AD2"/>
    <mergeCell ref="AG2:AH2"/>
    <mergeCell ref="C26:E26"/>
    <mergeCell ref="AY22:AZ22"/>
    <mergeCell ref="AY27:AZ27"/>
    <mergeCell ref="H14:K18"/>
    <mergeCell ref="O14:S18"/>
    <mergeCell ref="T9:U9"/>
    <mergeCell ref="AT5:AU5"/>
    <mergeCell ref="AX5:AY5"/>
    <mergeCell ref="AA15:AG15"/>
    <mergeCell ref="AH15:AN15"/>
    <mergeCell ref="AO15:AU15"/>
    <mergeCell ref="AV15:AX15"/>
    <mergeCell ref="AT10:AU10"/>
    <mergeCell ref="AT11:AU11"/>
    <mergeCell ref="AT12:AU12"/>
    <mergeCell ref="AY23:AZ23"/>
    <mergeCell ref="AY24:AZ24"/>
    <mergeCell ref="AY25:AZ25"/>
    <mergeCell ref="G19:G21"/>
    <mergeCell ref="BC25:BG27"/>
    <mergeCell ref="BC28:BG30"/>
    <mergeCell ref="BA27:BB27"/>
    <mergeCell ref="AY28:AZ28"/>
    <mergeCell ref="BA28:BB28"/>
    <mergeCell ref="AY29:AZ29"/>
    <mergeCell ref="BA29:BB29"/>
    <mergeCell ref="BA26:BB26"/>
    <mergeCell ref="BC34:BG36"/>
    <mergeCell ref="AY43:AZ43"/>
    <mergeCell ref="BA43:BB43"/>
    <mergeCell ref="AY42:AZ42"/>
    <mergeCell ref="AY39:AZ39"/>
    <mergeCell ref="BA39:BB39"/>
    <mergeCell ref="AY34:AZ34"/>
    <mergeCell ref="BA34:BB34"/>
    <mergeCell ref="AY35:AZ35"/>
    <mergeCell ref="BA32:BB32"/>
    <mergeCell ref="BC58:BG60"/>
    <mergeCell ref="AY59:AZ59"/>
    <mergeCell ref="BA59:BB59"/>
    <mergeCell ref="AY60:AZ60"/>
    <mergeCell ref="BA60:BB60"/>
    <mergeCell ref="AY58:AZ58"/>
    <mergeCell ref="BA58:BB58"/>
    <mergeCell ref="BC55:BG57"/>
    <mergeCell ref="AY56:AZ56"/>
    <mergeCell ref="BA56:BB56"/>
    <mergeCell ref="AY57:AZ57"/>
    <mergeCell ref="BA57:BB57"/>
    <mergeCell ref="L55:N57"/>
    <mergeCell ref="AY55:AZ55"/>
    <mergeCell ref="BC49:BG51"/>
    <mergeCell ref="BC52:BG54"/>
    <mergeCell ref="AY47:AZ47"/>
    <mergeCell ref="AY53:AZ53"/>
    <mergeCell ref="BA53:BB53"/>
    <mergeCell ref="AY54:AZ54"/>
    <mergeCell ref="L28:N30"/>
    <mergeCell ref="BC37:BG39"/>
    <mergeCell ref="BC40:BG42"/>
    <mergeCell ref="BC43:BG45"/>
    <mergeCell ref="BC46:BG48"/>
    <mergeCell ref="AY30:AZ30"/>
    <mergeCell ref="BA30:BB30"/>
    <mergeCell ref="AY31:AZ31"/>
    <mergeCell ref="BA31:BB31"/>
    <mergeCell ref="BC31:BG33"/>
    <mergeCell ref="AY32:AZ32"/>
    <mergeCell ref="AY40:AZ40"/>
    <mergeCell ref="BA40:BB40"/>
    <mergeCell ref="AY41:AZ41"/>
    <mergeCell ref="BA41:BB41"/>
    <mergeCell ref="BA42:BB42"/>
    <mergeCell ref="G52:G54"/>
    <mergeCell ref="H44:K44"/>
    <mergeCell ref="H45:K45"/>
    <mergeCell ref="L31:N33"/>
    <mergeCell ref="L34:N36"/>
    <mergeCell ref="L37:N39"/>
    <mergeCell ref="C35:E35"/>
    <mergeCell ref="H35:K35"/>
    <mergeCell ref="G37:G39"/>
    <mergeCell ref="H31:K31"/>
    <mergeCell ref="C32:E32"/>
    <mergeCell ref="H32:K32"/>
    <mergeCell ref="C33:E33"/>
    <mergeCell ref="H33:K33"/>
    <mergeCell ref="C34:E34"/>
    <mergeCell ref="H34:K34"/>
    <mergeCell ref="G31:G33"/>
    <mergeCell ref="G34:G36"/>
    <mergeCell ref="C31:E31"/>
    <mergeCell ref="C36:E36"/>
    <mergeCell ref="H49:K49"/>
    <mergeCell ref="H39:K39"/>
    <mergeCell ref="C40:E40"/>
    <mergeCell ref="H47:K47"/>
  </mergeCells>
  <phoneticPr fontId="3"/>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4:AX54">
    <cfRule type="expression" dxfId="20" priority="5">
      <formula>OR(T$67=$B53,T$68=$B53)</formula>
    </cfRule>
  </conditionalFormatting>
  <conditionalFormatting sqref="T57:AX57">
    <cfRule type="expression" dxfId="19" priority="4">
      <formula>OR(T$67=$B56,T$68=$B56)</formula>
    </cfRule>
  </conditionalFormatting>
  <conditionalFormatting sqref="T60:AX60">
    <cfRule type="expression" dxfId="18" priority="3">
      <formula>OR(T$67=$B59,T$68=$B59)</formula>
    </cfRule>
  </conditionalFormatting>
  <conditionalFormatting sqref="T63:AX63">
    <cfRule type="expression" dxfId="17" priority="2">
      <formula>OR(T$67=$B62,T$68=$B62)</formula>
    </cfRule>
  </conditionalFormatting>
  <conditionalFormatting sqref="T66:AX66">
    <cfRule type="expression" dxfId="16" priority="1">
      <formula>OR(T$67=$B65,T$68=$B65)</formula>
    </cfRule>
  </conditionalFormatting>
  <dataValidations count="6">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500-000000000000}">
      <formula1>INDIRECT(C20)</formula1>
    </dataValidation>
    <dataValidation type="list" allowBlank="1" showInputMessage="1" showErrorMessage="1" sqref="BB3:BE3" xr:uid="{00000000-0002-0000-0500-000001000000}">
      <formula1>"計画,実績"</formula1>
    </dataValidation>
    <dataValidation type="decimal" allowBlank="1" showInputMessage="1" showErrorMessage="1" error="入力可能範囲　32～40" sqref="AX5:AY5" xr:uid="{00000000-0002-0000-0500-000002000000}">
      <formula1>32</formula1>
      <formula2>40</formula2>
    </dataValidation>
    <dataValidation type="list" allowBlank="1" showInputMessage="1" showErrorMessage="1" sqref="AC3" xr:uid="{00000000-0002-0000-0500-000003000000}">
      <formula1>#REF!</formula1>
    </dataValidation>
    <dataValidation type="list" allowBlank="1" showInputMessage="1" showErrorMessage="1" sqref="C20 C65 C23 C26 C29 C32 C35 C38 C41 C44 C47 C62 C50 C59 C56 C53" xr:uid="{00000000-0002-0000-0500-000004000000}">
      <formula1>職種</formula1>
    </dataValidation>
    <dataValidation type="list" allowBlank="1" showInputMessage="1" showErrorMessage="1" sqref="G22 G25 G28 G31 G34 G37 G40 G43 G46 G19 G64 G61 G49 G58 G55 G52" xr:uid="{00000000-0002-0000-0500-000005000000}">
      <formula1>"A, B, C, D"</formula1>
    </dataValidation>
  </dataValidations>
  <printOptions horizontalCentered="1"/>
  <pageMargins left="0.15748031496062992" right="0.15748031496062992" top="0.19685039370078741" bottom="0.15748031496062992" header="0.15748031496062992" footer="0.15748031496062992"/>
  <pageSetup paperSize="9" scale="44" fitToHeight="0" orientation="landscape" r:id="rId1"/>
  <rowBreaks count="1" manualBreakCount="1">
    <brk id="7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6000000}">
          <x14:formula1>
            <xm:f>'シフト記号表（勤務時間帯）'!$C$5:$C$46</xm:f>
          </x14:formula1>
          <xm:sqref>T19:AX19 T22:AX22 T61:AX61 T25:AX25 T28:AX28 T31:AX31 T34:AX34 T37:AX37 T40:AX40 T43:AX43 T46:AX46 T49:AX49 T52:AX52 T55:AX55 T58:AX58 T64:AX64</xm:sqref>
        </x14:dataValidation>
        <x14:dataValidation type="list" allowBlank="1" showInputMessage="1" showErrorMessage="1" xr:uid="{00000000-0002-0000-0500-000007000000}">
          <x14:formula1>
            <xm:f>プルダウン・リスト!$C$4:$C$10</xm:f>
          </x14:formula1>
          <xm:sqref>AQ1:BF1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AA47"/>
  <sheetViews>
    <sheetView topLeftCell="R1" workbookViewId="0">
      <selection activeCell="AB7" sqref="AB7"/>
    </sheetView>
  </sheetViews>
  <sheetFormatPr defaultRowHeight="13.5"/>
  <cols>
    <col min="1" max="1" width="1.625" style="399" customWidth="1"/>
    <col min="2" max="2" width="15.125" style="400" bestFit="1" customWidth="1"/>
    <col min="3" max="3" width="10.625" style="400" customWidth="1"/>
    <col min="4" max="4" width="3.375" style="400" bestFit="1" customWidth="1"/>
    <col min="5" max="5" width="15.625" style="399" customWidth="1"/>
    <col min="6" max="6" width="3.375" style="399" bestFit="1" customWidth="1"/>
    <col min="7" max="7" width="15.625" style="399" customWidth="1"/>
    <col min="8" max="8" width="3.375" style="399" bestFit="1" customWidth="1"/>
    <col min="9" max="9" width="15.625" style="400" customWidth="1"/>
    <col min="10" max="10" width="3.375" style="399" bestFit="1" customWidth="1"/>
    <col min="11" max="11" width="15.625" style="399" customWidth="1"/>
    <col min="12" max="12" width="5" style="399" customWidth="1"/>
    <col min="13" max="13" width="15.625" style="399" customWidth="1"/>
    <col min="14" max="14" width="3.375" style="399" customWidth="1"/>
    <col min="15" max="15" width="15.625" style="399" customWidth="1"/>
    <col min="16" max="16" width="3.375" style="399" customWidth="1"/>
    <col min="17" max="17" width="15.625" style="399" customWidth="1"/>
    <col min="18" max="18" width="3.375" style="399" customWidth="1"/>
    <col min="19" max="19" width="15.625" style="399" customWidth="1"/>
    <col min="20" max="20" width="3.375" style="399" customWidth="1"/>
    <col min="21" max="21" width="15.625" style="399" customWidth="1"/>
    <col min="22" max="22" width="3.375" style="399" customWidth="1"/>
    <col min="23" max="23" width="15.625" style="399" customWidth="1"/>
    <col min="24" max="24" width="3.375" style="399" customWidth="1"/>
    <col min="25" max="25" width="15.625" style="399" customWidth="1"/>
    <col min="26" max="16384" width="9" style="399"/>
  </cols>
  <sheetData>
    <row r="1" spans="2:25">
      <c r="B1" s="424" t="s">
        <v>486</v>
      </c>
    </row>
    <row r="2" spans="2:25">
      <c r="B2" s="421" t="s">
        <v>485</v>
      </c>
      <c r="E2" s="423" t="s">
        <v>484</v>
      </c>
      <c r="F2" s="414"/>
      <c r="G2" s="414"/>
      <c r="H2" s="414"/>
      <c r="I2" s="422" t="s">
        <v>483</v>
      </c>
      <c r="J2" s="414"/>
      <c r="K2" s="414"/>
    </row>
    <row r="3" spans="2:25">
      <c r="B3" s="421"/>
      <c r="E3" s="1171" t="s">
        <v>472</v>
      </c>
      <c r="F3" s="1171"/>
      <c r="G3" s="1171"/>
      <c r="H3" s="1171"/>
      <c r="I3" s="1171"/>
      <c r="J3" s="1171"/>
      <c r="K3" s="1171"/>
      <c r="M3" s="1171" t="s">
        <v>482</v>
      </c>
      <c r="N3" s="1171"/>
      <c r="O3" s="1171"/>
      <c r="Q3" s="1171" t="s">
        <v>481</v>
      </c>
      <c r="R3" s="1171"/>
      <c r="S3" s="1171"/>
      <c r="T3" s="1171"/>
      <c r="U3" s="1171"/>
      <c r="V3" s="1171"/>
      <c r="W3" s="1171"/>
      <c r="Y3" s="420" t="s">
        <v>480</v>
      </c>
    </row>
    <row r="4" spans="2:25">
      <c r="B4" s="400" t="s">
        <v>479</v>
      </c>
      <c r="C4" s="400" t="s">
        <v>478</v>
      </c>
      <c r="E4" s="400" t="s">
        <v>477</v>
      </c>
      <c r="F4" s="400"/>
      <c r="G4" s="400" t="s">
        <v>476</v>
      </c>
      <c r="I4" s="400" t="s">
        <v>473</v>
      </c>
      <c r="K4" s="400" t="s">
        <v>472</v>
      </c>
      <c r="M4" s="400" t="s">
        <v>475</v>
      </c>
      <c r="O4" s="400" t="s">
        <v>474</v>
      </c>
      <c r="Q4" s="400" t="s">
        <v>475</v>
      </c>
      <c r="S4" s="400" t="s">
        <v>474</v>
      </c>
      <c r="U4" s="400" t="s">
        <v>473</v>
      </c>
      <c r="W4" s="400" t="s">
        <v>472</v>
      </c>
      <c r="Y4" s="419" t="s">
        <v>471</v>
      </c>
    </row>
    <row r="5" spans="2:25">
      <c r="B5" s="408" t="s">
        <v>470</v>
      </c>
      <c r="C5" s="409" t="s">
        <v>469</v>
      </c>
      <c r="D5" s="408" t="s">
        <v>468</v>
      </c>
      <c r="E5" s="402" t="s">
        <v>467</v>
      </c>
      <c r="F5" s="408" t="s">
        <v>403</v>
      </c>
      <c r="G5" s="402" t="s">
        <v>457</v>
      </c>
      <c r="H5" s="407" t="s">
        <v>466</v>
      </c>
      <c r="I5" s="402" t="s">
        <v>457</v>
      </c>
      <c r="J5" s="406" t="s">
        <v>401</v>
      </c>
      <c r="K5" s="418" t="s">
        <v>460</v>
      </c>
      <c r="M5" s="405" t="s">
        <v>407</v>
      </c>
      <c r="N5" s="400" t="s">
        <v>465</v>
      </c>
      <c r="O5" s="405" t="s">
        <v>407</v>
      </c>
      <c r="Q5" s="418" t="s">
        <v>457</v>
      </c>
      <c r="R5" s="400" t="s">
        <v>411</v>
      </c>
      <c r="S5" s="418" t="s">
        <v>457</v>
      </c>
      <c r="T5" s="403" t="s">
        <v>464</v>
      </c>
      <c r="U5" s="402" t="s">
        <v>457</v>
      </c>
      <c r="V5" s="399" t="s">
        <v>452</v>
      </c>
      <c r="W5" s="401" t="s">
        <v>457</v>
      </c>
      <c r="Y5" s="401" t="s">
        <v>457</v>
      </c>
    </row>
    <row r="6" spans="2:25">
      <c r="B6" s="408" t="s">
        <v>463</v>
      </c>
      <c r="C6" s="409" t="s">
        <v>462</v>
      </c>
      <c r="D6" s="408" t="s">
        <v>404</v>
      </c>
      <c r="E6" s="402" t="s">
        <v>457</v>
      </c>
      <c r="F6" s="408" t="s">
        <v>461</v>
      </c>
      <c r="G6" s="402" t="s">
        <v>460</v>
      </c>
      <c r="H6" s="407" t="s">
        <v>402</v>
      </c>
      <c r="I6" s="402" t="s">
        <v>460</v>
      </c>
      <c r="J6" s="406" t="s">
        <v>452</v>
      </c>
      <c r="K6" s="418" t="s">
        <v>457</v>
      </c>
      <c r="M6" s="405" t="s">
        <v>457</v>
      </c>
      <c r="N6" s="400" t="s">
        <v>461</v>
      </c>
      <c r="O6" s="405" t="s">
        <v>407</v>
      </c>
      <c r="Q6" s="418" t="s">
        <v>457</v>
      </c>
      <c r="R6" s="400" t="s">
        <v>403</v>
      </c>
      <c r="S6" s="418" t="s">
        <v>457</v>
      </c>
      <c r="T6" s="403" t="s">
        <v>451</v>
      </c>
      <c r="U6" s="402" t="s">
        <v>460</v>
      </c>
      <c r="V6" s="399" t="s">
        <v>452</v>
      </c>
      <c r="W6" s="401" t="s">
        <v>457</v>
      </c>
      <c r="Y6" s="401" t="s">
        <v>460</v>
      </c>
    </row>
    <row r="7" spans="2:25">
      <c r="B7" s="408" t="s">
        <v>459</v>
      </c>
      <c r="C7" s="409" t="s">
        <v>458</v>
      </c>
      <c r="D7" s="408" t="s">
        <v>408</v>
      </c>
      <c r="E7" s="402" t="s">
        <v>457</v>
      </c>
      <c r="F7" s="408" t="s">
        <v>411</v>
      </c>
      <c r="G7" s="402" t="s">
        <v>407</v>
      </c>
      <c r="H7" s="407" t="s">
        <v>451</v>
      </c>
      <c r="I7" s="402" t="s">
        <v>457</v>
      </c>
      <c r="J7" s="406" t="s">
        <v>401</v>
      </c>
      <c r="K7" s="418" t="s">
        <v>457</v>
      </c>
      <c r="M7" s="405" t="s">
        <v>457</v>
      </c>
      <c r="N7" s="400" t="s">
        <v>411</v>
      </c>
      <c r="O7" s="405" t="s">
        <v>457</v>
      </c>
      <c r="Q7" s="418" t="s">
        <v>407</v>
      </c>
      <c r="R7" s="400" t="s">
        <v>403</v>
      </c>
      <c r="S7" s="418" t="s">
        <v>457</v>
      </c>
      <c r="T7" s="403" t="s">
        <v>451</v>
      </c>
      <c r="U7" s="402" t="s">
        <v>457</v>
      </c>
      <c r="V7" s="399" t="s">
        <v>401</v>
      </c>
      <c r="W7" s="401" t="s">
        <v>407</v>
      </c>
      <c r="Y7" s="401" t="s">
        <v>457</v>
      </c>
    </row>
    <row r="8" spans="2:25">
      <c r="B8" s="408"/>
      <c r="C8" s="409" t="s">
        <v>456</v>
      </c>
      <c r="D8" s="408" t="s">
        <v>408</v>
      </c>
      <c r="E8" s="402">
        <v>0.5</v>
      </c>
      <c r="F8" s="408" t="s">
        <v>411</v>
      </c>
      <c r="G8" s="402">
        <v>0.66666666666666663</v>
      </c>
      <c r="H8" s="407" t="s">
        <v>402</v>
      </c>
      <c r="I8" s="402">
        <v>4.1666666666666664E-2</v>
      </c>
      <c r="J8" s="406" t="s">
        <v>401</v>
      </c>
      <c r="K8" s="401">
        <f t="shared" ref="K8:K21" si="0">IF(OR(E8="",G8=""),"",(G8+IF(E8&gt;G8,1,0)-E8-I8)*24)</f>
        <v>2.9999999999999991</v>
      </c>
      <c r="M8" s="405">
        <f>「勤務実績及び利用者実績表」!$J$11</f>
        <v>0.29166666666666669</v>
      </c>
      <c r="N8" s="400" t="s">
        <v>411</v>
      </c>
      <c r="O8" s="405">
        <f>「勤務実績及び利用者実績表」!$N$11</f>
        <v>0.83333333333333337</v>
      </c>
      <c r="Q8" s="404">
        <f t="shared" ref="Q8:Q21" si="1">IF(E8="","",IF(E8&lt;M8,M8,IF(E8&gt;=O8,"",E8)))</f>
        <v>0.5</v>
      </c>
      <c r="R8" s="400" t="s">
        <v>403</v>
      </c>
      <c r="S8" s="404">
        <f t="shared" ref="S8:S21" si="2">IF(G8="","",IF(G8&gt;E8,IF(G8&lt;O8,G8,O8),O8))</f>
        <v>0.66666666666666663</v>
      </c>
      <c r="T8" s="403" t="s">
        <v>402</v>
      </c>
      <c r="U8" s="402">
        <f t="shared" ref="U8:U21" si="3">I8</f>
        <v>4.1666666666666664E-2</v>
      </c>
      <c r="V8" s="399" t="s">
        <v>452</v>
      </c>
      <c r="W8" s="401">
        <f t="shared" ref="W8:W21" si="4">IF(Q8="","",IF((S8+IF(Q8&gt;S8,1,0)-Q8-U8)*24=0,"",(S8+IF(Q8&gt;S8,1,0)-Q8-U8)*24))</f>
        <v>2.9999999999999991</v>
      </c>
      <c r="Y8" s="401" t="str">
        <f t="shared" ref="Y8:Y21" si="5">IF(W8="",K8,IF(OR(K8-W8=0,K8-W8&lt;0),"-",K8-W8))</f>
        <v>-</v>
      </c>
    </row>
    <row r="9" spans="2:25">
      <c r="B9" s="408"/>
      <c r="C9" s="409" t="s">
        <v>455</v>
      </c>
      <c r="D9" s="408" t="s">
        <v>408</v>
      </c>
      <c r="E9" s="402">
        <v>0.45833333333333331</v>
      </c>
      <c r="F9" s="408" t="s">
        <v>411</v>
      </c>
      <c r="G9" s="402">
        <v>0.83333333333333337</v>
      </c>
      <c r="H9" s="407" t="s">
        <v>402</v>
      </c>
      <c r="I9" s="402">
        <v>4.1666666666666664E-2</v>
      </c>
      <c r="J9" s="406" t="s">
        <v>401</v>
      </c>
      <c r="K9" s="401">
        <f t="shared" si="0"/>
        <v>8</v>
      </c>
      <c r="M9" s="405">
        <f>「勤務実績及び利用者実績表」!$J$11</f>
        <v>0.29166666666666669</v>
      </c>
      <c r="N9" s="400" t="s">
        <v>403</v>
      </c>
      <c r="O9" s="405">
        <f>「勤務実績及び利用者実績表」!$N$11</f>
        <v>0.83333333333333337</v>
      </c>
      <c r="Q9" s="404">
        <f t="shared" si="1"/>
        <v>0.45833333333333331</v>
      </c>
      <c r="R9" s="400" t="s">
        <v>411</v>
      </c>
      <c r="S9" s="404">
        <f t="shared" si="2"/>
        <v>0.83333333333333337</v>
      </c>
      <c r="T9" s="403" t="s">
        <v>451</v>
      </c>
      <c r="U9" s="402">
        <f t="shared" si="3"/>
        <v>4.1666666666666664E-2</v>
      </c>
      <c r="V9" s="399" t="s">
        <v>401</v>
      </c>
      <c r="W9" s="401">
        <f t="shared" si="4"/>
        <v>8</v>
      </c>
      <c r="Y9" s="401" t="str">
        <f t="shared" si="5"/>
        <v>-</v>
      </c>
    </row>
    <row r="10" spans="2:25">
      <c r="B10" s="408"/>
      <c r="C10" s="409" t="s">
        <v>454</v>
      </c>
      <c r="D10" s="408" t="s">
        <v>404</v>
      </c>
      <c r="E10" s="402">
        <v>0.375</v>
      </c>
      <c r="F10" s="408" t="s">
        <v>403</v>
      </c>
      <c r="G10" s="402">
        <v>0.75</v>
      </c>
      <c r="H10" s="407" t="s">
        <v>402</v>
      </c>
      <c r="I10" s="402">
        <v>4.1666666666666699E-2</v>
      </c>
      <c r="J10" s="406" t="s">
        <v>401</v>
      </c>
      <c r="K10" s="401">
        <f t="shared" si="0"/>
        <v>8</v>
      </c>
      <c r="M10" s="405">
        <f>「勤務実績及び利用者実績表」!$J$11</f>
        <v>0.29166666666666669</v>
      </c>
      <c r="N10" s="400" t="s">
        <v>411</v>
      </c>
      <c r="O10" s="405">
        <f>「勤務実績及び利用者実績表」!$N$11</f>
        <v>0.83333333333333337</v>
      </c>
      <c r="Q10" s="404">
        <f t="shared" si="1"/>
        <v>0.375</v>
      </c>
      <c r="R10" s="400" t="s">
        <v>403</v>
      </c>
      <c r="S10" s="404">
        <f t="shared" si="2"/>
        <v>0.75</v>
      </c>
      <c r="T10" s="403" t="s">
        <v>402</v>
      </c>
      <c r="U10" s="402">
        <f t="shared" si="3"/>
        <v>4.1666666666666699E-2</v>
      </c>
      <c r="V10" s="399" t="s">
        <v>452</v>
      </c>
      <c r="W10" s="401">
        <f t="shared" si="4"/>
        <v>8</v>
      </c>
      <c r="Y10" s="401" t="str">
        <f t="shared" si="5"/>
        <v>-</v>
      </c>
    </row>
    <row r="11" spans="2:25">
      <c r="B11" s="408"/>
      <c r="C11" s="409" t="s">
        <v>453</v>
      </c>
      <c r="D11" s="408" t="s">
        <v>408</v>
      </c>
      <c r="E11" s="402">
        <v>0.35416666666666669</v>
      </c>
      <c r="F11" s="408" t="s">
        <v>403</v>
      </c>
      <c r="G11" s="402">
        <v>0.72916666666666663</v>
      </c>
      <c r="H11" s="407" t="s">
        <v>402</v>
      </c>
      <c r="I11" s="402">
        <v>4.1666666666666664E-2</v>
      </c>
      <c r="J11" s="406" t="s">
        <v>452</v>
      </c>
      <c r="K11" s="401">
        <f t="shared" si="0"/>
        <v>7.9999999999999982</v>
      </c>
      <c r="M11" s="405">
        <f>「勤務実績及び利用者実績表」!$J$11</f>
        <v>0.29166666666666669</v>
      </c>
      <c r="N11" s="400" t="s">
        <v>403</v>
      </c>
      <c r="O11" s="405">
        <f>「勤務実績及び利用者実績表」!$N$11</f>
        <v>0.83333333333333337</v>
      </c>
      <c r="Q11" s="404">
        <f t="shared" si="1"/>
        <v>0.35416666666666669</v>
      </c>
      <c r="R11" s="400" t="s">
        <v>403</v>
      </c>
      <c r="S11" s="404">
        <f t="shared" si="2"/>
        <v>0.72916666666666663</v>
      </c>
      <c r="T11" s="403" t="s">
        <v>451</v>
      </c>
      <c r="U11" s="402">
        <f t="shared" si="3"/>
        <v>4.1666666666666664E-2</v>
      </c>
      <c r="V11" s="399" t="s">
        <v>401</v>
      </c>
      <c r="W11" s="401">
        <f t="shared" si="4"/>
        <v>7.9999999999999982</v>
      </c>
      <c r="Y11" s="401" t="str">
        <f t="shared" si="5"/>
        <v>-</v>
      </c>
    </row>
    <row r="12" spans="2:25">
      <c r="B12" s="408"/>
      <c r="C12" s="409" t="s">
        <v>450</v>
      </c>
      <c r="D12" s="408" t="s">
        <v>404</v>
      </c>
      <c r="E12" s="402">
        <v>0.375</v>
      </c>
      <c r="F12" s="408" t="s">
        <v>403</v>
      </c>
      <c r="G12" s="402">
        <v>0.60416666666666663</v>
      </c>
      <c r="H12" s="407" t="s">
        <v>402</v>
      </c>
      <c r="I12" s="402">
        <v>0</v>
      </c>
      <c r="J12" s="406" t="s">
        <v>401</v>
      </c>
      <c r="K12" s="401">
        <f t="shared" si="0"/>
        <v>5.4999999999999991</v>
      </c>
      <c r="M12" s="405">
        <f>「勤務実績及び利用者実績表」!$J$11</f>
        <v>0.29166666666666669</v>
      </c>
      <c r="N12" s="400" t="s">
        <v>403</v>
      </c>
      <c r="O12" s="405">
        <f>「勤務実績及び利用者実績表」!$N$11</f>
        <v>0.83333333333333337</v>
      </c>
      <c r="Q12" s="404">
        <f t="shared" si="1"/>
        <v>0.375</v>
      </c>
      <c r="R12" s="400" t="s">
        <v>403</v>
      </c>
      <c r="S12" s="404">
        <f t="shared" si="2"/>
        <v>0.60416666666666663</v>
      </c>
      <c r="T12" s="403" t="s">
        <v>402</v>
      </c>
      <c r="U12" s="402">
        <f t="shared" si="3"/>
        <v>0</v>
      </c>
      <c r="V12" s="399" t="s">
        <v>401</v>
      </c>
      <c r="W12" s="401">
        <f t="shared" si="4"/>
        <v>5.4999999999999991</v>
      </c>
      <c r="Y12" s="401" t="str">
        <f t="shared" si="5"/>
        <v>-</v>
      </c>
    </row>
    <row r="13" spans="2:25">
      <c r="B13" s="408"/>
      <c r="C13" s="409" t="s">
        <v>449</v>
      </c>
      <c r="D13" s="408" t="s">
        <v>404</v>
      </c>
      <c r="E13" s="402">
        <v>0.375</v>
      </c>
      <c r="F13" s="408" t="s">
        <v>403</v>
      </c>
      <c r="G13" s="402">
        <v>0.625</v>
      </c>
      <c r="H13" s="407" t="s">
        <v>402</v>
      </c>
      <c r="I13" s="402">
        <v>2.0833333333333332E-2</v>
      </c>
      <c r="J13" s="406" t="s">
        <v>401</v>
      </c>
      <c r="K13" s="401">
        <f t="shared" si="0"/>
        <v>5.5</v>
      </c>
      <c r="M13" s="405">
        <f>「勤務実績及び利用者実績表」!$J$11</f>
        <v>0.29166666666666669</v>
      </c>
      <c r="N13" s="400" t="s">
        <v>403</v>
      </c>
      <c r="O13" s="405">
        <f>「勤務実績及び利用者実績表」!$N$11</f>
        <v>0.83333333333333337</v>
      </c>
      <c r="Q13" s="404">
        <f t="shared" si="1"/>
        <v>0.375</v>
      </c>
      <c r="R13" s="400" t="s">
        <v>413</v>
      </c>
      <c r="S13" s="404">
        <f t="shared" si="2"/>
        <v>0.625</v>
      </c>
      <c r="T13" s="403" t="s">
        <v>430</v>
      </c>
      <c r="U13" s="402">
        <f t="shared" si="3"/>
        <v>2.0833333333333332E-2</v>
      </c>
      <c r="V13" s="399" t="s">
        <v>401</v>
      </c>
      <c r="W13" s="401">
        <f t="shared" si="4"/>
        <v>5.5</v>
      </c>
      <c r="Y13" s="401" t="str">
        <f t="shared" si="5"/>
        <v>-</v>
      </c>
    </row>
    <row r="14" spans="2:25">
      <c r="B14" s="408"/>
      <c r="C14" s="409" t="s">
        <v>448</v>
      </c>
      <c r="D14" s="408" t="s">
        <v>404</v>
      </c>
      <c r="E14" s="402">
        <v>0.29166666666666669</v>
      </c>
      <c r="F14" s="408" t="s">
        <v>413</v>
      </c>
      <c r="G14" s="402">
        <v>0.39583333333333331</v>
      </c>
      <c r="H14" s="407" t="s">
        <v>402</v>
      </c>
      <c r="I14" s="402">
        <v>0</v>
      </c>
      <c r="J14" s="406" t="s">
        <v>401</v>
      </c>
      <c r="K14" s="401">
        <f t="shared" si="0"/>
        <v>2.4999999999999991</v>
      </c>
      <c r="M14" s="405">
        <f>「勤務実績及び利用者実績表」!$J$11</f>
        <v>0.29166666666666669</v>
      </c>
      <c r="N14" s="400" t="s">
        <v>413</v>
      </c>
      <c r="O14" s="405">
        <f>「勤務実績及び利用者実績表」!$N$11</f>
        <v>0.83333333333333337</v>
      </c>
      <c r="Q14" s="404">
        <f t="shared" si="1"/>
        <v>0.29166666666666669</v>
      </c>
      <c r="R14" s="400" t="s">
        <v>403</v>
      </c>
      <c r="S14" s="404">
        <f t="shared" si="2"/>
        <v>0.39583333333333331</v>
      </c>
      <c r="T14" s="403" t="s">
        <v>402</v>
      </c>
      <c r="U14" s="402">
        <f t="shared" si="3"/>
        <v>0</v>
      </c>
      <c r="V14" s="399" t="s">
        <v>401</v>
      </c>
      <c r="W14" s="401">
        <f t="shared" si="4"/>
        <v>2.4999999999999991</v>
      </c>
      <c r="Y14" s="401" t="str">
        <f t="shared" si="5"/>
        <v>-</v>
      </c>
    </row>
    <row r="15" spans="2:25">
      <c r="B15" s="408"/>
      <c r="C15" s="409" t="s">
        <v>447</v>
      </c>
      <c r="D15" s="408" t="s">
        <v>404</v>
      </c>
      <c r="E15" s="402">
        <v>0.6875</v>
      </c>
      <c r="F15" s="408" t="s">
        <v>403</v>
      </c>
      <c r="G15" s="402">
        <v>0.83333333333333337</v>
      </c>
      <c r="H15" s="407" t="s">
        <v>402</v>
      </c>
      <c r="I15" s="402">
        <v>0</v>
      </c>
      <c r="J15" s="406" t="s">
        <v>425</v>
      </c>
      <c r="K15" s="401">
        <f t="shared" si="0"/>
        <v>3.5000000000000009</v>
      </c>
      <c r="M15" s="405">
        <f>「勤務実績及び利用者実績表」!$J$11</f>
        <v>0.29166666666666669</v>
      </c>
      <c r="N15" s="400" t="s">
        <v>403</v>
      </c>
      <c r="O15" s="405">
        <f>「勤務実績及び利用者実績表」!$N$11</f>
        <v>0.83333333333333337</v>
      </c>
      <c r="Q15" s="404">
        <f t="shared" si="1"/>
        <v>0.6875</v>
      </c>
      <c r="R15" s="400" t="s">
        <v>403</v>
      </c>
      <c r="S15" s="404">
        <f t="shared" si="2"/>
        <v>0.83333333333333337</v>
      </c>
      <c r="T15" s="403" t="s">
        <v>430</v>
      </c>
      <c r="U15" s="402">
        <f t="shared" si="3"/>
        <v>0</v>
      </c>
      <c r="V15" s="399" t="s">
        <v>401</v>
      </c>
      <c r="W15" s="401">
        <f t="shared" si="4"/>
        <v>3.5000000000000009</v>
      </c>
      <c r="Y15" s="401" t="str">
        <f t="shared" si="5"/>
        <v>-</v>
      </c>
    </row>
    <row r="16" spans="2:25">
      <c r="B16" s="408"/>
      <c r="C16" s="409" t="s">
        <v>446</v>
      </c>
      <c r="D16" s="408" t="s">
        <v>404</v>
      </c>
      <c r="E16" s="402">
        <v>0.66666666666666663</v>
      </c>
      <c r="F16" s="408" t="s">
        <v>403</v>
      </c>
      <c r="G16" s="402">
        <v>0.29166666666666669</v>
      </c>
      <c r="H16" s="407" t="s">
        <v>402</v>
      </c>
      <c r="I16" s="402">
        <v>4.1666666666666664E-2</v>
      </c>
      <c r="J16" s="406" t="s">
        <v>401</v>
      </c>
      <c r="K16" s="401">
        <f t="shared" si="0"/>
        <v>14.000000000000004</v>
      </c>
      <c r="M16" s="405">
        <f>「勤務実績及び利用者実績表」!$J$11</f>
        <v>0.29166666666666669</v>
      </c>
      <c r="N16" s="400" t="s">
        <v>403</v>
      </c>
      <c r="O16" s="405">
        <f>「勤務実績及び利用者実績表」!$N$11</f>
        <v>0.83333333333333337</v>
      </c>
      <c r="Q16" s="404">
        <f t="shared" si="1"/>
        <v>0.66666666666666663</v>
      </c>
      <c r="R16" s="400" t="s">
        <v>413</v>
      </c>
      <c r="S16" s="404">
        <f t="shared" si="2"/>
        <v>0.83333333333333337</v>
      </c>
      <c r="T16" s="403" t="s">
        <v>402</v>
      </c>
      <c r="U16" s="402">
        <f t="shared" si="3"/>
        <v>4.1666666666666664E-2</v>
      </c>
      <c r="V16" s="399" t="s">
        <v>401</v>
      </c>
      <c r="W16" s="401">
        <f t="shared" si="4"/>
        <v>3.0000000000000018</v>
      </c>
      <c r="Y16" s="401">
        <f t="shared" si="5"/>
        <v>11.000000000000002</v>
      </c>
    </row>
    <row r="17" spans="2:25">
      <c r="B17" s="408"/>
      <c r="C17" s="409" t="s">
        <v>445</v>
      </c>
      <c r="D17" s="408" t="s">
        <v>404</v>
      </c>
      <c r="E17" s="402">
        <v>0.29166666666666669</v>
      </c>
      <c r="F17" s="408" t="s">
        <v>403</v>
      </c>
      <c r="G17" s="402">
        <v>0.375</v>
      </c>
      <c r="H17" s="407" t="s">
        <v>402</v>
      </c>
      <c r="I17" s="402">
        <v>0</v>
      </c>
      <c r="J17" s="406" t="s">
        <v>401</v>
      </c>
      <c r="K17" s="401">
        <f t="shared" si="0"/>
        <v>1.9999999999999996</v>
      </c>
      <c r="M17" s="405">
        <f>「勤務実績及び利用者実績表」!$J$11</f>
        <v>0.29166666666666669</v>
      </c>
      <c r="N17" s="400" t="s">
        <v>403</v>
      </c>
      <c r="O17" s="405">
        <f>「勤務実績及び利用者実績表」!$N$11</f>
        <v>0.83333333333333337</v>
      </c>
      <c r="Q17" s="404">
        <f t="shared" si="1"/>
        <v>0.29166666666666669</v>
      </c>
      <c r="R17" s="400" t="s">
        <v>403</v>
      </c>
      <c r="S17" s="404">
        <f t="shared" si="2"/>
        <v>0.375</v>
      </c>
      <c r="T17" s="403" t="s">
        <v>402</v>
      </c>
      <c r="U17" s="402">
        <f t="shared" si="3"/>
        <v>0</v>
      </c>
      <c r="V17" s="399" t="s">
        <v>401</v>
      </c>
      <c r="W17" s="401">
        <f t="shared" si="4"/>
        <v>1.9999999999999996</v>
      </c>
      <c r="Y17" s="401" t="str">
        <f t="shared" si="5"/>
        <v>-</v>
      </c>
    </row>
    <row r="18" spans="2:25">
      <c r="B18" s="408"/>
      <c r="C18" s="409" t="s">
        <v>444</v>
      </c>
      <c r="D18" s="408" t="s">
        <v>404</v>
      </c>
      <c r="E18" s="402"/>
      <c r="F18" s="408" t="s">
        <v>403</v>
      </c>
      <c r="G18" s="402"/>
      <c r="H18" s="407" t="s">
        <v>402</v>
      </c>
      <c r="I18" s="402">
        <v>0</v>
      </c>
      <c r="J18" s="406" t="s">
        <v>401</v>
      </c>
      <c r="K18" s="401" t="str">
        <f t="shared" si="0"/>
        <v/>
      </c>
      <c r="M18" s="405">
        <f>「勤務実績及び利用者実績表」!$J$11</f>
        <v>0.29166666666666669</v>
      </c>
      <c r="N18" s="400" t="s">
        <v>403</v>
      </c>
      <c r="O18" s="405">
        <f>「勤務実績及び利用者実績表」!$N$11</f>
        <v>0.83333333333333337</v>
      </c>
      <c r="Q18" s="404" t="str">
        <f t="shared" si="1"/>
        <v/>
      </c>
      <c r="R18" s="400" t="s">
        <v>403</v>
      </c>
      <c r="S18" s="404" t="str">
        <f t="shared" si="2"/>
        <v/>
      </c>
      <c r="T18" s="403" t="s">
        <v>402</v>
      </c>
      <c r="U18" s="402">
        <f t="shared" si="3"/>
        <v>0</v>
      </c>
      <c r="V18" s="399" t="s">
        <v>401</v>
      </c>
      <c r="W18" s="401" t="str">
        <f t="shared" si="4"/>
        <v/>
      </c>
      <c r="Y18" s="401" t="str">
        <f t="shared" si="5"/>
        <v/>
      </c>
    </row>
    <row r="19" spans="2:25">
      <c r="B19" s="408"/>
      <c r="C19" s="409" t="s">
        <v>443</v>
      </c>
      <c r="D19" s="408" t="s">
        <v>404</v>
      </c>
      <c r="E19" s="402"/>
      <c r="F19" s="408" t="s">
        <v>403</v>
      </c>
      <c r="G19" s="402"/>
      <c r="H19" s="407" t="s">
        <v>402</v>
      </c>
      <c r="I19" s="402">
        <v>0</v>
      </c>
      <c r="J19" s="406" t="s">
        <v>401</v>
      </c>
      <c r="K19" s="401" t="str">
        <f t="shared" si="0"/>
        <v/>
      </c>
      <c r="M19" s="405">
        <f>「勤務実績及び利用者実績表」!$J$11</f>
        <v>0.29166666666666669</v>
      </c>
      <c r="N19" s="400" t="s">
        <v>403</v>
      </c>
      <c r="O19" s="405">
        <f>「勤務実績及び利用者実績表」!$N$11</f>
        <v>0.83333333333333337</v>
      </c>
      <c r="Q19" s="404" t="str">
        <f t="shared" si="1"/>
        <v/>
      </c>
      <c r="R19" s="400" t="s">
        <v>403</v>
      </c>
      <c r="S19" s="404" t="str">
        <f t="shared" si="2"/>
        <v/>
      </c>
      <c r="T19" s="403" t="s">
        <v>402</v>
      </c>
      <c r="U19" s="402">
        <f t="shared" si="3"/>
        <v>0</v>
      </c>
      <c r="V19" s="399" t="s">
        <v>401</v>
      </c>
      <c r="W19" s="401" t="str">
        <f t="shared" si="4"/>
        <v/>
      </c>
      <c r="Y19" s="401" t="str">
        <f t="shared" si="5"/>
        <v/>
      </c>
    </row>
    <row r="20" spans="2:25">
      <c r="B20" s="408"/>
      <c r="C20" s="409" t="s">
        <v>442</v>
      </c>
      <c r="D20" s="408" t="s">
        <v>404</v>
      </c>
      <c r="E20" s="402"/>
      <c r="F20" s="408" t="s">
        <v>403</v>
      </c>
      <c r="G20" s="402"/>
      <c r="H20" s="407" t="s">
        <v>402</v>
      </c>
      <c r="I20" s="402">
        <v>0</v>
      </c>
      <c r="J20" s="406" t="s">
        <v>401</v>
      </c>
      <c r="K20" s="401" t="str">
        <f t="shared" si="0"/>
        <v/>
      </c>
      <c r="M20" s="405">
        <f>「勤務実績及び利用者実績表」!$J$11</f>
        <v>0.29166666666666669</v>
      </c>
      <c r="N20" s="400" t="s">
        <v>403</v>
      </c>
      <c r="O20" s="405">
        <f>「勤務実績及び利用者実績表」!$N$11</f>
        <v>0.83333333333333337</v>
      </c>
      <c r="Q20" s="404" t="str">
        <f t="shared" si="1"/>
        <v/>
      </c>
      <c r="R20" s="400" t="s">
        <v>403</v>
      </c>
      <c r="S20" s="404" t="str">
        <f t="shared" si="2"/>
        <v/>
      </c>
      <c r="T20" s="403" t="s">
        <v>402</v>
      </c>
      <c r="U20" s="402">
        <f t="shared" si="3"/>
        <v>0</v>
      </c>
      <c r="V20" s="399" t="s">
        <v>401</v>
      </c>
      <c r="W20" s="401" t="str">
        <f t="shared" si="4"/>
        <v/>
      </c>
      <c r="Y20" s="401" t="str">
        <f t="shared" si="5"/>
        <v/>
      </c>
    </row>
    <row r="21" spans="2:25">
      <c r="B21" s="408"/>
      <c r="C21" s="409" t="s">
        <v>441</v>
      </c>
      <c r="D21" s="408" t="s">
        <v>404</v>
      </c>
      <c r="E21" s="402"/>
      <c r="F21" s="408" t="s">
        <v>403</v>
      </c>
      <c r="G21" s="402"/>
      <c r="H21" s="407" t="s">
        <v>402</v>
      </c>
      <c r="I21" s="402">
        <v>0</v>
      </c>
      <c r="J21" s="406" t="s">
        <v>401</v>
      </c>
      <c r="K21" s="401" t="str">
        <f t="shared" si="0"/>
        <v/>
      </c>
      <c r="M21" s="405">
        <f>「勤務実績及び利用者実績表」!$J$11</f>
        <v>0.29166666666666669</v>
      </c>
      <c r="N21" s="400" t="s">
        <v>403</v>
      </c>
      <c r="O21" s="405">
        <f>「勤務実績及び利用者実績表」!$N$11</f>
        <v>0.83333333333333337</v>
      </c>
      <c r="Q21" s="404" t="str">
        <f t="shared" si="1"/>
        <v/>
      </c>
      <c r="R21" s="400" t="s">
        <v>403</v>
      </c>
      <c r="S21" s="404" t="str">
        <f t="shared" si="2"/>
        <v/>
      </c>
      <c r="T21" s="403" t="s">
        <v>402</v>
      </c>
      <c r="U21" s="402">
        <f t="shared" si="3"/>
        <v>0</v>
      </c>
      <c r="V21" s="399" t="s">
        <v>401</v>
      </c>
      <c r="W21" s="401" t="str">
        <f t="shared" si="4"/>
        <v/>
      </c>
      <c r="Y21" s="401" t="str">
        <f t="shared" si="5"/>
        <v/>
      </c>
    </row>
    <row r="22" spans="2:25">
      <c r="B22" s="408"/>
      <c r="C22" s="409" t="s">
        <v>440</v>
      </c>
      <c r="D22" s="408" t="s">
        <v>404</v>
      </c>
      <c r="E22" s="416"/>
      <c r="F22" s="408" t="s">
        <v>403</v>
      </c>
      <c r="G22" s="416"/>
      <c r="H22" s="407" t="s">
        <v>402</v>
      </c>
      <c r="I22" s="416"/>
      <c r="J22" s="406" t="s">
        <v>401</v>
      </c>
      <c r="K22" s="409">
        <v>1</v>
      </c>
      <c r="M22" s="417"/>
      <c r="N22" s="408" t="s">
        <v>403</v>
      </c>
      <c r="O22" s="417"/>
      <c r="P22" s="406"/>
      <c r="Q22" s="417"/>
      <c r="R22" s="408" t="s">
        <v>403</v>
      </c>
      <c r="S22" s="417"/>
      <c r="T22" s="407" t="s">
        <v>402</v>
      </c>
      <c r="U22" s="416"/>
      <c r="V22" s="406" t="s">
        <v>401</v>
      </c>
      <c r="W22" s="415">
        <v>1</v>
      </c>
      <c r="X22" s="406"/>
      <c r="Y22" s="415" t="s">
        <v>407</v>
      </c>
    </row>
    <row r="23" spans="2:25">
      <c r="B23" s="408"/>
      <c r="C23" s="409" t="s">
        <v>439</v>
      </c>
      <c r="D23" s="408" t="s">
        <v>404</v>
      </c>
      <c r="E23" s="416"/>
      <c r="F23" s="408" t="s">
        <v>403</v>
      </c>
      <c r="G23" s="416"/>
      <c r="H23" s="407" t="s">
        <v>402</v>
      </c>
      <c r="I23" s="416"/>
      <c r="J23" s="406" t="s">
        <v>401</v>
      </c>
      <c r="K23" s="409">
        <v>2</v>
      </c>
      <c r="M23" s="417"/>
      <c r="N23" s="408" t="s">
        <v>403</v>
      </c>
      <c r="O23" s="417"/>
      <c r="P23" s="406"/>
      <c r="Q23" s="417"/>
      <c r="R23" s="408" t="s">
        <v>403</v>
      </c>
      <c r="S23" s="417"/>
      <c r="T23" s="407" t="s">
        <v>402</v>
      </c>
      <c r="U23" s="416"/>
      <c r="V23" s="406" t="s">
        <v>401</v>
      </c>
      <c r="W23" s="415">
        <v>2</v>
      </c>
      <c r="X23" s="406"/>
      <c r="Y23" s="415" t="s">
        <v>407</v>
      </c>
    </row>
    <row r="24" spans="2:25">
      <c r="B24" s="408"/>
      <c r="C24" s="409" t="s">
        <v>438</v>
      </c>
      <c r="D24" s="408" t="s">
        <v>404</v>
      </c>
      <c r="E24" s="416"/>
      <c r="F24" s="408" t="s">
        <v>403</v>
      </c>
      <c r="G24" s="416"/>
      <c r="H24" s="407" t="s">
        <v>402</v>
      </c>
      <c r="I24" s="416"/>
      <c r="J24" s="406" t="s">
        <v>401</v>
      </c>
      <c r="K24" s="409">
        <v>3</v>
      </c>
      <c r="M24" s="417"/>
      <c r="N24" s="408" t="s">
        <v>403</v>
      </c>
      <c r="O24" s="417"/>
      <c r="P24" s="406"/>
      <c r="Q24" s="417"/>
      <c r="R24" s="408" t="s">
        <v>403</v>
      </c>
      <c r="S24" s="417"/>
      <c r="T24" s="407" t="s">
        <v>402</v>
      </c>
      <c r="U24" s="416"/>
      <c r="V24" s="406" t="s">
        <v>401</v>
      </c>
      <c r="W24" s="415">
        <v>3</v>
      </c>
      <c r="X24" s="406"/>
      <c r="Y24" s="415" t="s">
        <v>437</v>
      </c>
    </row>
    <row r="25" spans="2:25">
      <c r="B25" s="408"/>
      <c r="C25" s="409" t="s">
        <v>436</v>
      </c>
      <c r="D25" s="408" t="s">
        <v>404</v>
      </c>
      <c r="E25" s="416"/>
      <c r="F25" s="408" t="s">
        <v>403</v>
      </c>
      <c r="G25" s="416"/>
      <c r="H25" s="407" t="s">
        <v>402</v>
      </c>
      <c r="I25" s="416"/>
      <c r="J25" s="406" t="s">
        <v>401</v>
      </c>
      <c r="K25" s="409">
        <v>4</v>
      </c>
      <c r="M25" s="417"/>
      <c r="N25" s="408" t="s">
        <v>403</v>
      </c>
      <c r="O25" s="417"/>
      <c r="P25" s="406"/>
      <c r="Q25" s="417"/>
      <c r="R25" s="408" t="s">
        <v>403</v>
      </c>
      <c r="S25" s="417"/>
      <c r="T25" s="407" t="s">
        <v>402</v>
      </c>
      <c r="U25" s="416"/>
      <c r="V25" s="406" t="s">
        <v>401</v>
      </c>
      <c r="W25" s="415">
        <v>4</v>
      </c>
      <c r="X25" s="406"/>
      <c r="Y25" s="415" t="s">
        <v>407</v>
      </c>
    </row>
    <row r="26" spans="2:25">
      <c r="B26" s="408"/>
      <c r="C26" s="409" t="s">
        <v>435</v>
      </c>
      <c r="D26" s="408" t="s">
        <v>404</v>
      </c>
      <c r="E26" s="416"/>
      <c r="F26" s="408" t="s">
        <v>403</v>
      </c>
      <c r="G26" s="416"/>
      <c r="H26" s="407" t="s">
        <v>402</v>
      </c>
      <c r="I26" s="416"/>
      <c r="J26" s="406" t="s">
        <v>401</v>
      </c>
      <c r="K26" s="409">
        <v>5</v>
      </c>
      <c r="M26" s="417"/>
      <c r="N26" s="408" t="s">
        <v>403</v>
      </c>
      <c r="O26" s="417"/>
      <c r="P26" s="406"/>
      <c r="Q26" s="417"/>
      <c r="R26" s="408" t="s">
        <v>403</v>
      </c>
      <c r="S26" s="417"/>
      <c r="T26" s="407" t="s">
        <v>402</v>
      </c>
      <c r="U26" s="416"/>
      <c r="V26" s="406" t="s">
        <v>401</v>
      </c>
      <c r="W26" s="415">
        <v>5</v>
      </c>
      <c r="X26" s="406"/>
      <c r="Y26" s="415" t="s">
        <v>407</v>
      </c>
    </row>
    <row r="27" spans="2:25">
      <c r="B27" s="408"/>
      <c r="C27" s="409" t="s">
        <v>434</v>
      </c>
      <c r="D27" s="408" t="s">
        <v>404</v>
      </c>
      <c r="E27" s="416"/>
      <c r="F27" s="408" t="s">
        <v>403</v>
      </c>
      <c r="G27" s="416"/>
      <c r="H27" s="407" t="s">
        <v>402</v>
      </c>
      <c r="I27" s="416"/>
      <c r="J27" s="406" t="s">
        <v>401</v>
      </c>
      <c r="K27" s="409">
        <v>6</v>
      </c>
      <c r="M27" s="417"/>
      <c r="N27" s="408" t="s">
        <v>403</v>
      </c>
      <c r="O27" s="417"/>
      <c r="P27" s="406"/>
      <c r="Q27" s="417"/>
      <c r="R27" s="408" t="s">
        <v>403</v>
      </c>
      <c r="S27" s="417"/>
      <c r="T27" s="407" t="s">
        <v>402</v>
      </c>
      <c r="U27" s="416"/>
      <c r="V27" s="406" t="s">
        <v>401</v>
      </c>
      <c r="W27" s="415">
        <v>6</v>
      </c>
      <c r="X27" s="406"/>
      <c r="Y27" s="415" t="s">
        <v>407</v>
      </c>
    </row>
    <row r="28" spans="2:25">
      <c r="B28" s="408"/>
      <c r="C28" s="409" t="s">
        <v>433</v>
      </c>
      <c r="D28" s="408" t="s">
        <v>404</v>
      </c>
      <c r="E28" s="416"/>
      <c r="F28" s="408" t="s">
        <v>403</v>
      </c>
      <c r="G28" s="416"/>
      <c r="H28" s="407" t="s">
        <v>402</v>
      </c>
      <c r="I28" s="416"/>
      <c r="J28" s="406" t="s">
        <v>401</v>
      </c>
      <c r="K28" s="409">
        <v>7</v>
      </c>
      <c r="M28" s="417"/>
      <c r="N28" s="408" t="s">
        <v>403</v>
      </c>
      <c r="O28" s="417"/>
      <c r="P28" s="406"/>
      <c r="Q28" s="417"/>
      <c r="R28" s="408" t="s">
        <v>403</v>
      </c>
      <c r="S28" s="417"/>
      <c r="T28" s="407" t="s">
        <v>402</v>
      </c>
      <c r="U28" s="416"/>
      <c r="V28" s="406" t="s">
        <v>401</v>
      </c>
      <c r="W28" s="415">
        <v>7</v>
      </c>
      <c r="X28" s="406"/>
      <c r="Y28" s="415" t="s">
        <v>407</v>
      </c>
    </row>
    <row r="29" spans="2:25">
      <c r="B29" s="408"/>
      <c r="C29" s="409" t="s">
        <v>432</v>
      </c>
      <c r="D29" s="408" t="s">
        <v>404</v>
      </c>
      <c r="E29" s="416"/>
      <c r="F29" s="408" t="s">
        <v>403</v>
      </c>
      <c r="G29" s="416"/>
      <c r="H29" s="407" t="s">
        <v>402</v>
      </c>
      <c r="I29" s="416"/>
      <c r="J29" s="406" t="s">
        <v>401</v>
      </c>
      <c r="K29" s="409">
        <v>8</v>
      </c>
      <c r="M29" s="417"/>
      <c r="N29" s="408" t="s">
        <v>413</v>
      </c>
      <c r="O29" s="417"/>
      <c r="P29" s="406"/>
      <c r="Q29" s="417"/>
      <c r="R29" s="408" t="s">
        <v>403</v>
      </c>
      <c r="S29" s="417"/>
      <c r="T29" s="407" t="s">
        <v>402</v>
      </c>
      <c r="U29" s="416"/>
      <c r="V29" s="406" t="s">
        <v>401</v>
      </c>
      <c r="W29" s="415">
        <v>8</v>
      </c>
      <c r="X29" s="406"/>
      <c r="Y29" s="415" t="s">
        <v>407</v>
      </c>
    </row>
    <row r="30" spans="2:25">
      <c r="B30" s="408"/>
      <c r="C30" s="409" t="s">
        <v>431</v>
      </c>
      <c r="D30" s="408" t="s">
        <v>404</v>
      </c>
      <c r="E30" s="416"/>
      <c r="F30" s="408" t="s">
        <v>413</v>
      </c>
      <c r="G30" s="416"/>
      <c r="H30" s="407" t="s">
        <v>402</v>
      </c>
      <c r="I30" s="416"/>
      <c r="J30" s="406" t="s">
        <v>401</v>
      </c>
      <c r="K30" s="409">
        <v>1</v>
      </c>
      <c r="M30" s="417"/>
      <c r="N30" s="408" t="s">
        <v>403</v>
      </c>
      <c r="O30" s="417"/>
      <c r="P30" s="406"/>
      <c r="Q30" s="417"/>
      <c r="R30" s="408" t="s">
        <v>403</v>
      </c>
      <c r="S30" s="417"/>
      <c r="T30" s="407" t="s">
        <v>430</v>
      </c>
      <c r="U30" s="416"/>
      <c r="V30" s="406" t="s">
        <v>401</v>
      </c>
      <c r="W30" s="415" t="s">
        <v>407</v>
      </c>
      <c r="X30" s="406"/>
      <c r="Y30" s="415">
        <v>1</v>
      </c>
    </row>
    <row r="31" spans="2:25">
      <c r="B31" s="408"/>
      <c r="C31" s="409" t="s">
        <v>429</v>
      </c>
      <c r="D31" s="408" t="s">
        <v>404</v>
      </c>
      <c r="E31" s="416"/>
      <c r="F31" s="408" t="s">
        <v>403</v>
      </c>
      <c r="G31" s="416"/>
      <c r="H31" s="407" t="s">
        <v>402</v>
      </c>
      <c r="I31" s="416"/>
      <c r="J31" s="406" t="s">
        <v>401</v>
      </c>
      <c r="K31" s="409">
        <v>2</v>
      </c>
      <c r="M31" s="417"/>
      <c r="N31" s="408" t="s">
        <v>403</v>
      </c>
      <c r="O31" s="417"/>
      <c r="P31" s="406"/>
      <c r="Q31" s="417"/>
      <c r="R31" s="408" t="s">
        <v>403</v>
      </c>
      <c r="S31" s="417"/>
      <c r="T31" s="407" t="s">
        <v>402</v>
      </c>
      <c r="U31" s="416"/>
      <c r="V31" s="406" t="s">
        <v>401</v>
      </c>
      <c r="W31" s="415" t="s">
        <v>407</v>
      </c>
      <c r="X31" s="406"/>
      <c r="Y31" s="415">
        <v>2</v>
      </c>
    </row>
    <row r="32" spans="2:25">
      <c r="B32" s="408"/>
      <c r="C32" s="409" t="s">
        <v>428</v>
      </c>
      <c r="D32" s="408" t="s">
        <v>404</v>
      </c>
      <c r="E32" s="416"/>
      <c r="F32" s="408" t="s">
        <v>403</v>
      </c>
      <c r="G32" s="416"/>
      <c r="H32" s="407" t="s">
        <v>402</v>
      </c>
      <c r="I32" s="416"/>
      <c r="J32" s="406" t="s">
        <v>401</v>
      </c>
      <c r="K32" s="409">
        <v>3</v>
      </c>
      <c r="M32" s="417"/>
      <c r="N32" s="408" t="s">
        <v>403</v>
      </c>
      <c r="O32" s="417"/>
      <c r="P32" s="406"/>
      <c r="Q32" s="417"/>
      <c r="R32" s="408" t="s">
        <v>403</v>
      </c>
      <c r="S32" s="417"/>
      <c r="T32" s="407" t="s">
        <v>402</v>
      </c>
      <c r="U32" s="416"/>
      <c r="V32" s="406" t="s">
        <v>401</v>
      </c>
      <c r="W32" s="415" t="s">
        <v>407</v>
      </c>
      <c r="X32" s="406"/>
      <c r="Y32" s="415">
        <v>3</v>
      </c>
    </row>
    <row r="33" spans="2:27">
      <c r="B33" s="408"/>
      <c r="C33" s="409" t="s">
        <v>427</v>
      </c>
      <c r="D33" s="408" t="s">
        <v>404</v>
      </c>
      <c r="E33" s="416"/>
      <c r="F33" s="408" t="s">
        <v>403</v>
      </c>
      <c r="G33" s="416"/>
      <c r="H33" s="407" t="s">
        <v>402</v>
      </c>
      <c r="I33" s="416"/>
      <c r="J33" s="406" t="s">
        <v>425</v>
      </c>
      <c r="K33" s="409">
        <v>4</v>
      </c>
      <c r="M33" s="417"/>
      <c r="N33" s="408" t="s">
        <v>403</v>
      </c>
      <c r="O33" s="417"/>
      <c r="P33" s="406"/>
      <c r="Q33" s="417"/>
      <c r="R33" s="408" t="s">
        <v>403</v>
      </c>
      <c r="S33" s="417"/>
      <c r="T33" s="407" t="s">
        <v>402</v>
      </c>
      <c r="U33" s="416"/>
      <c r="V33" s="406" t="s">
        <v>401</v>
      </c>
      <c r="W33" s="415" t="s">
        <v>407</v>
      </c>
      <c r="X33" s="406"/>
      <c r="Y33" s="415">
        <v>4</v>
      </c>
    </row>
    <row r="34" spans="2:27">
      <c r="B34" s="408"/>
      <c r="C34" s="409" t="s">
        <v>426</v>
      </c>
      <c r="D34" s="408" t="s">
        <v>404</v>
      </c>
      <c r="E34" s="416"/>
      <c r="F34" s="408" t="s">
        <v>403</v>
      </c>
      <c r="G34" s="416"/>
      <c r="H34" s="407" t="s">
        <v>402</v>
      </c>
      <c r="I34" s="416"/>
      <c r="J34" s="406" t="s">
        <v>425</v>
      </c>
      <c r="K34" s="409">
        <v>5</v>
      </c>
      <c r="M34" s="417"/>
      <c r="N34" s="408" t="s">
        <v>403</v>
      </c>
      <c r="O34" s="417"/>
      <c r="P34" s="406"/>
      <c r="Q34" s="417"/>
      <c r="R34" s="408" t="s">
        <v>403</v>
      </c>
      <c r="S34" s="417"/>
      <c r="T34" s="407" t="s">
        <v>402</v>
      </c>
      <c r="U34" s="416"/>
      <c r="V34" s="406" t="s">
        <v>401</v>
      </c>
      <c r="W34" s="415" t="s">
        <v>407</v>
      </c>
      <c r="X34" s="406"/>
      <c r="Y34" s="415">
        <v>5</v>
      </c>
    </row>
    <row r="35" spans="2:27">
      <c r="B35" s="408"/>
      <c r="C35" s="409" t="s">
        <v>424</v>
      </c>
      <c r="D35" s="408" t="s">
        <v>404</v>
      </c>
      <c r="E35" s="416"/>
      <c r="F35" s="408" t="s">
        <v>403</v>
      </c>
      <c r="G35" s="416"/>
      <c r="H35" s="407" t="s">
        <v>402</v>
      </c>
      <c r="I35" s="416"/>
      <c r="J35" s="406" t="s">
        <v>401</v>
      </c>
      <c r="K35" s="409">
        <v>6</v>
      </c>
      <c r="M35" s="417"/>
      <c r="N35" s="408" t="s">
        <v>403</v>
      </c>
      <c r="O35" s="417"/>
      <c r="P35" s="406"/>
      <c r="Q35" s="417"/>
      <c r="R35" s="408" t="s">
        <v>403</v>
      </c>
      <c r="S35" s="417"/>
      <c r="T35" s="407" t="s">
        <v>402</v>
      </c>
      <c r="U35" s="416"/>
      <c r="V35" s="406" t="s">
        <v>401</v>
      </c>
      <c r="W35" s="415" t="s">
        <v>407</v>
      </c>
      <c r="X35" s="406"/>
      <c r="Y35" s="415">
        <v>6</v>
      </c>
    </row>
    <row r="36" spans="2:27">
      <c r="B36" s="408"/>
      <c r="C36" s="409" t="s">
        <v>423</v>
      </c>
      <c r="D36" s="408" t="s">
        <v>404</v>
      </c>
      <c r="E36" s="416"/>
      <c r="F36" s="408" t="s">
        <v>403</v>
      </c>
      <c r="G36" s="416"/>
      <c r="H36" s="407" t="s">
        <v>402</v>
      </c>
      <c r="I36" s="416"/>
      <c r="J36" s="406" t="s">
        <v>401</v>
      </c>
      <c r="K36" s="409">
        <v>7</v>
      </c>
      <c r="M36" s="417"/>
      <c r="N36" s="408" t="s">
        <v>403</v>
      </c>
      <c r="O36" s="417"/>
      <c r="P36" s="406"/>
      <c r="Q36" s="417"/>
      <c r="R36" s="408" t="s">
        <v>403</v>
      </c>
      <c r="S36" s="417"/>
      <c r="T36" s="407" t="s">
        <v>402</v>
      </c>
      <c r="U36" s="416"/>
      <c r="V36" s="406" t="s">
        <v>401</v>
      </c>
      <c r="W36" s="415" t="s">
        <v>407</v>
      </c>
      <c r="X36" s="406"/>
      <c r="Y36" s="415">
        <v>7</v>
      </c>
    </row>
    <row r="37" spans="2:27">
      <c r="B37" s="408"/>
      <c r="C37" s="409" t="s">
        <v>422</v>
      </c>
      <c r="D37" s="408" t="s">
        <v>404</v>
      </c>
      <c r="E37" s="416"/>
      <c r="F37" s="408" t="s">
        <v>403</v>
      </c>
      <c r="G37" s="416"/>
      <c r="H37" s="407" t="s">
        <v>402</v>
      </c>
      <c r="I37" s="416"/>
      <c r="J37" s="406" t="s">
        <v>401</v>
      </c>
      <c r="K37" s="409">
        <v>8</v>
      </c>
      <c r="M37" s="417"/>
      <c r="N37" s="408" t="s">
        <v>403</v>
      </c>
      <c r="O37" s="417"/>
      <c r="P37" s="406"/>
      <c r="Q37" s="417"/>
      <c r="R37" s="408" t="s">
        <v>403</v>
      </c>
      <c r="S37" s="417"/>
      <c r="T37" s="407" t="s">
        <v>402</v>
      </c>
      <c r="U37" s="416"/>
      <c r="V37" s="406" t="s">
        <v>401</v>
      </c>
      <c r="W37" s="415" t="s">
        <v>407</v>
      </c>
      <c r="X37" s="406"/>
      <c r="Y37" s="415">
        <v>8</v>
      </c>
    </row>
    <row r="38" spans="2:27">
      <c r="B38" s="408"/>
      <c r="C38" s="409" t="s">
        <v>421</v>
      </c>
      <c r="D38" s="408" t="s">
        <v>404</v>
      </c>
      <c r="E38" s="402"/>
      <c r="F38" s="408" t="s">
        <v>403</v>
      </c>
      <c r="G38" s="402"/>
      <c r="H38" s="407" t="s">
        <v>402</v>
      </c>
      <c r="I38" s="402">
        <v>0</v>
      </c>
      <c r="J38" s="406" t="s">
        <v>401</v>
      </c>
      <c r="K38" s="401" t="str">
        <f t="shared" ref="K38:K45" si="6">IF(OR(E38="",G38=""),"",(G38+IF(E38&gt;G38,1,0)-E38-I38)*24)</f>
        <v/>
      </c>
      <c r="M38" s="405">
        <f>「勤務実績及び利用者実績表」!$J$11</f>
        <v>0.29166666666666669</v>
      </c>
      <c r="N38" s="400" t="s">
        <v>403</v>
      </c>
      <c r="O38" s="405">
        <f>「勤務実績及び利用者実績表」!$N$11</f>
        <v>0.83333333333333337</v>
      </c>
      <c r="Q38" s="404" t="str">
        <f t="shared" ref="Q38:Q47" si="7">IF(E38="","",IF(E38&lt;M38,M38,IF(E38&gt;=O38,"",E38)))</f>
        <v/>
      </c>
      <c r="R38" s="400" t="s">
        <v>403</v>
      </c>
      <c r="S38" s="404" t="str">
        <f t="shared" ref="S38:S47" si="8">IF(G38="","",IF(G38&gt;E38,IF(G38&lt;O38,G38,O38),O38))</f>
        <v/>
      </c>
      <c r="T38" s="403" t="s">
        <v>402</v>
      </c>
      <c r="U38" s="402">
        <f t="shared" ref="U38:U47" si="9">I38</f>
        <v>0</v>
      </c>
      <c r="V38" s="399" t="s">
        <v>401</v>
      </c>
      <c r="W38" s="401" t="str">
        <f t="shared" ref="W38:W45" si="10">IF(Q38="","",IF((S38+IF(Q38&gt;S38,1,0)-Q38-U38)*24=0,"",(S38+IF(Q38&gt;S38,1,0)-Q38-U38)*24))</f>
        <v/>
      </c>
      <c r="Y38" s="401" t="str">
        <f t="shared" ref="Y38:Y47" si="11">IF(W38="",K38,IF(OR(K38-W38=0,K38-W38&lt;0),"-",K38-W38))</f>
        <v/>
      </c>
    </row>
    <row r="39" spans="2:27">
      <c r="B39" s="408"/>
      <c r="C39" s="409" t="s">
        <v>420</v>
      </c>
      <c r="D39" s="408" t="s">
        <v>404</v>
      </c>
      <c r="E39" s="402"/>
      <c r="F39" s="408" t="s">
        <v>403</v>
      </c>
      <c r="G39" s="402"/>
      <c r="H39" s="407" t="s">
        <v>402</v>
      </c>
      <c r="I39" s="402">
        <v>0</v>
      </c>
      <c r="J39" s="406" t="s">
        <v>401</v>
      </c>
      <c r="K39" s="401" t="str">
        <f t="shared" si="6"/>
        <v/>
      </c>
      <c r="M39" s="405">
        <f>「勤務実績及び利用者実績表」!$J$11</f>
        <v>0.29166666666666669</v>
      </c>
      <c r="N39" s="400" t="s">
        <v>403</v>
      </c>
      <c r="O39" s="405">
        <f>「勤務実績及び利用者実績表」!$N$11</f>
        <v>0.83333333333333337</v>
      </c>
      <c r="Q39" s="404" t="str">
        <f t="shared" si="7"/>
        <v/>
      </c>
      <c r="R39" s="400" t="s">
        <v>403</v>
      </c>
      <c r="S39" s="404" t="str">
        <f t="shared" si="8"/>
        <v/>
      </c>
      <c r="T39" s="403" t="s">
        <v>402</v>
      </c>
      <c r="U39" s="402">
        <f t="shared" si="9"/>
        <v>0</v>
      </c>
      <c r="V39" s="399" t="s">
        <v>401</v>
      </c>
      <c r="W39" s="401" t="str">
        <f t="shared" si="10"/>
        <v/>
      </c>
      <c r="Y39" s="401" t="str">
        <f t="shared" si="11"/>
        <v/>
      </c>
    </row>
    <row r="40" spans="2:27">
      <c r="B40" s="408"/>
      <c r="C40" s="409" t="s">
        <v>419</v>
      </c>
      <c r="D40" s="408" t="s">
        <v>404</v>
      </c>
      <c r="E40" s="402"/>
      <c r="F40" s="408" t="s">
        <v>403</v>
      </c>
      <c r="G40" s="402"/>
      <c r="H40" s="407" t="s">
        <v>402</v>
      </c>
      <c r="I40" s="402">
        <v>0</v>
      </c>
      <c r="J40" s="406" t="s">
        <v>401</v>
      </c>
      <c r="K40" s="401" t="str">
        <f t="shared" si="6"/>
        <v/>
      </c>
      <c r="M40" s="405">
        <f>「勤務実績及び利用者実績表」!$J$11</f>
        <v>0.29166666666666669</v>
      </c>
      <c r="N40" s="400" t="s">
        <v>403</v>
      </c>
      <c r="O40" s="405">
        <f>「勤務実績及び利用者実績表」!$N$11</f>
        <v>0.83333333333333337</v>
      </c>
      <c r="Q40" s="404" t="str">
        <f t="shared" si="7"/>
        <v/>
      </c>
      <c r="R40" s="400" t="s">
        <v>403</v>
      </c>
      <c r="S40" s="404" t="str">
        <f t="shared" si="8"/>
        <v/>
      </c>
      <c r="T40" s="403" t="s">
        <v>402</v>
      </c>
      <c r="U40" s="402">
        <f t="shared" si="9"/>
        <v>0</v>
      </c>
      <c r="V40" s="399" t="s">
        <v>401</v>
      </c>
      <c r="W40" s="401" t="str">
        <f t="shared" si="10"/>
        <v/>
      </c>
      <c r="Y40" s="401" t="str">
        <f t="shared" si="11"/>
        <v/>
      </c>
    </row>
    <row r="41" spans="2:27">
      <c r="B41" s="408"/>
      <c r="C41" s="409" t="s">
        <v>418</v>
      </c>
      <c r="D41" s="408" t="s">
        <v>404</v>
      </c>
      <c r="E41" s="402"/>
      <c r="F41" s="408" t="s">
        <v>403</v>
      </c>
      <c r="G41" s="402"/>
      <c r="H41" s="407" t="s">
        <v>402</v>
      </c>
      <c r="I41" s="402">
        <v>0</v>
      </c>
      <c r="J41" s="406" t="s">
        <v>401</v>
      </c>
      <c r="K41" s="401" t="str">
        <f t="shared" si="6"/>
        <v/>
      </c>
      <c r="M41" s="405">
        <f>「勤務実績及び利用者実績表」!$J$11</f>
        <v>0.29166666666666669</v>
      </c>
      <c r="N41" s="400" t="s">
        <v>403</v>
      </c>
      <c r="O41" s="405">
        <f>「勤務実績及び利用者実績表」!$N$11</f>
        <v>0.83333333333333337</v>
      </c>
      <c r="Q41" s="404" t="str">
        <f t="shared" si="7"/>
        <v/>
      </c>
      <c r="R41" s="400" t="s">
        <v>403</v>
      </c>
      <c r="S41" s="404" t="str">
        <f t="shared" si="8"/>
        <v/>
      </c>
      <c r="T41" s="403" t="s">
        <v>402</v>
      </c>
      <c r="U41" s="402">
        <f t="shared" si="9"/>
        <v>0</v>
      </c>
      <c r="V41" s="399" t="s">
        <v>401</v>
      </c>
      <c r="W41" s="401" t="str">
        <f t="shared" si="10"/>
        <v/>
      </c>
      <c r="Y41" s="401" t="str">
        <f t="shared" si="11"/>
        <v/>
      </c>
      <c r="AA41" s="414" t="s">
        <v>416</v>
      </c>
    </row>
    <row r="42" spans="2:27">
      <c r="B42" s="408"/>
      <c r="C42" s="409" t="s">
        <v>417</v>
      </c>
      <c r="D42" s="408" t="s">
        <v>404</v>
      </c>
      <c r="E42" s="402"/>
      <c r="F42" s="408" t="s">
        <v>403</v>
      </c>
      <c r="G42" s="402"/>
      <c r="H42" s="407" t="s">
        <v>402</v>
      </c>
      <c r="I42" s="402">
        <v>0</v>
      </c>
      <c r="J42" s="406" t="s">
        <v>401</v>
      </c>
      <c r="K42" s="401" t="str">
        <f t="shared" si="6"/>
        <v/>
      </c>
      <c r="M42" s="405">
        <f>「勤務実績及び利用者実績表」!$J$11</f>
        <v>0.29166666666666669</v>
      </c>
      <c r="N42" s="400" t="s">
        <v>403</v>
      </c>
      <c r="O42" s="405">
        <f>「勤務実績及び利用者実績表」!$N$11</f>
        <v>0.83333333333333337</v>
      </c>
      <c r="Q42" s="404" t="str">
        <f t="shared" si="7"/>
        <v/>
      </c>
      <c r="R42" s="400" t="s">
        <v>403</v>
      </c>
      <c r="S42" s="404" t="str">
        <f t="shared" si="8"/>
        <v/>
      </c>
      <c r="T42" s="403" t="s">
        <v>402</v>
      </c>
      <c r="U42" s="402">
        <f t="shared" si="9"/>
        <v>0</v>
      </c>
      <c r="V42" s="399" t="s">
        <v>401</v>
      </c>
      <c r="W42" s="401" t="str">
        <f t="shared" si="10"/>
        <v/>
      </c>
      <c r="Y42" s="401" t="str">
        <f t="shared" si="11"/>
        <v/>
      </c>
      <c r="AA42" s="414" t="s">
        <v>416</v>
      </c>
    </row>
    <row r="43" spans="2:27">
      <c r="B43" s="408"/>
      <c r="C43" s="409" t="s">
        <v>415</v>
      </c>
      <c r="D43" s="408" t="s">
        <v>404</v>
      </c>
      <c r="E43" s="402"/>
      <c r="F43" s="408" t="s">
        <v>403</v>
      </c>
      <c r="G43" s="402"/>
      <c r="H43" s="407" t="s">
        <v>402</v>
      </c>
      <c r="I43" s="402">
        <v>0</v>
      </c>
      <c r="J43" s="406" t="s">
        <v>401</v>
      </c>
      <c r="K43" s="401" t="str">
        <f t="shared" si="6"/>
        <v/>
      </c>
      <c r="M43" s="405">
        <f>「勤務実績及び利用者実績表」!$J$11</f>
        <v>0.29166666666666669</v>
      </c>
      <c r="N43" s="400" t="s">
        <v>403</v>
      </c>
      <c r="O43" s="405">
        <f>「勤務実績及び利用者実績表」!$N$11</f>
        <v>0.83333333333333337</v>
      </c>
      <c r="Q43" s="404" t="str">
        <f t="shared" si="7"/>
        <v/>
      </c>
      <c r="R43" s="400" t="s">
        <v>403</v>
      </c>
      <c r="S43" s="404" t="str">
        <f t="shared" si="8"/>
        <v/>
      </c>
      <c r="T43" s="403" t="s">
        <v>402</v>
      </c>
      <c r="U43" s="402">
        <f t="shared" si="9"/>
        <v>0</v>
      </c>
      <c r="V43" s="399" t="s">
        <v>401</v>
      </c>
      <c r="W43" s="401" t="str">
        <f t="shared" si="10"/>
        <v/>
      </c>
      <c r="Y43" s="401" t="str">
        <f t="shared" si="11"/>
        <v/>
      </c>
    </row>
    <row r="44" spans="2:27">
      <c r="B44" s="408" t="s">
        <v>414</v>
      </c>
      <c r="C44" s="413"/>
      <c r="D44" s="408" t="s">
        <v>404</v>
      </c>
      <c r="E44" s="402">
        <v>0.29166666666666669</v>
      </c>
      <c r="F44" s="408" t="s">
        <v>413</v>
      </c>
      <c r="G44" s="402">
        <v>0.39583333333333331</v>
      </c>
      <c r="H44" s="407" t="s">
        <v>402</v>
      </c>
      <c r="I44" s="402">
        <v>0</v>
      </c>
      <c r="J44" s="406" t="s">
        <v>401</v>
      </c>
      <c r="K44" s="401">
        <f t="shared" si="6"/>
        <v>2.4999999999999991</v>
      </c>
      <c r="M44" s="405">
        <f>「勤務実績及び利用者実績表」!$J$11</f>
        <v>0.29166666666666669</v>
      </c>
      <c r="N44" s="400" t="s">
        <v>403</v>
      </c>
      <c r="O44" s="405">
        <f>「勤務実績及び利用者実績表」!$N$11</f>
        <v>0.83333333333333337</v>
      </c>
      <c r="Q44" s="404">
        <f t="shared" si="7"/>
        <v>0.29166666666666669</v>
      </c>
      <c r="R44" s="400" t="s">
        <v>413</v>
      </c>
      <c r="S44" s="404">
        <f t="shared" si="8"/>
        <v>0.39583333333333331</v>
      </c>
      <c r="T44" s="403" t="s">
        <v>402</v>
      </c>
      <c r="U44" s="402">
        <f t="shared" si="9"/>
        <v>0</v>
      </c>
      <c r="V44" s="399" t="s">
        <v>401</v>
      </c>
      <c r="W44" s="401">
        <f t="shared" si="10"/>
        <v>2.4999999999999991</v>
      </c>
      <c r="Y44" s="401" t="str">
        <f t="shared" si="11"/>
        <v>-</v>
      </c>
    </row>
    <row r="45" spans="2:27">
      <c r="B45" s="408" t="s">
        <v>412</v>
      </c>
      <c r="C45" s="412"/>
      <c r="D45" s="408" t="s">
        <v>404</v>
      </c>
      <c r="E45" s="402">
        <v>0.6875</v>
      </c>
      <c r="F45" s="408" t="s">
        <v>411</v>
      </c>
      <c r="G45" s="402">
        <v>0.83333333333333337</v>
      </c>
      <c r="H45" s="407" t="s">
        <v>402</v>
      </c>
      <c r="I45" s="402">
        <v>0</v>
      </c>
      <c r="J45" s="406" t="s">
        <v>401</v>
      </c>
      <c r="K45" s="401">
        <f t="shared" si="6"/>
        <v>3.5000000000000009</v>
      </c>
      <c r="M45" s="405">
        <f>「勤務実績及び利用者実績表」!$J$11</f>
        <v>0.29166666666666669</v>
      </c>
      <c r="N45" s="400" t="s">
        <v>403</v>
      </c>
      <c r="O45" s="405">
        <f>「勤務実績及び利用者実績表」!$N$11</f>
        <v>0.83333333333333337</v>
      </c>
      <c r="Q45" s="404">
        <f t="shared" si="7"/>
        <v>0.6875</v>
      </c>
      <c r="R45" s="400" t="s">
        <v>411</v>
      </c>
      <c r="S45" s="404">
        <f t="shared" si="8"/>
        <v>0.83333333333333337</v>
      </c>
      <c r="T45" s="403" t="s">
        <v>402</v>
      </c>
      <c r="U45" s="402">
        <f t="shared" si="9"/>
        <v>0</v>
      </c>
      <c r="V45" s="399" t="s">
        <v>401</v>
      </c>
      <c r="W45" s="401">
        <f t="shared" si="10"/>
        <v>3.5000000000000009</v>
      </c>
      <c r="Y45" s="401" t="str">
        <f t="shared" si="11"/>
        <v>-</v>
      </c>
    </row>
    <row r="46" spans="2:27">
      <c r="B46" s="408" t="s">
        <v>410</v>
      </c>
      <c r="C46" s="411" t="s">
        <v>409</v>
      </c>
      <c r="D46" s="408" t="s">
        <v>408</v>
      </c>
      <c r="E46" s="402" t="s">
        <v>407</v>
      </c>
      <c r="F46" s="408" t="s">
        <v>403</v>
      </c>
      <c r="G46" s="402" t="s">
        <v>407</v>
      </c>
      <c r="H46" s="407" t="s">
        <v>402</v>
      </c>
      <c r="I46" s="402" t="s">
        <v>407</v>
      </c>
      <c r="J46" s="406" t="s">
        <v>401</v>
      </c>
      <c r="K46" s="401">
        <f>K44+K45</f>
        <v>6</v>
      </c>
      <c r="M46" s="405">
        <f>「勤務実績及び利用者実績表」!$J$11</f>
        <v>0.29166666666666669</v>
      </c>
      <c r="N46" s="400" t="s">
        <v>403</v>
      </c>
      <c r="O46" s="405">
        <f>「勤務実績及び利用者実績表」!$N$11</f>
        <v>0.83333333333333337</v>
      </c>
      <c r="Q46" s="404" t="str">
        <f t="shared" si="7"/>
        <v/>
      </c>
      <c r="R46" s="400" t="s">
        <v>403</v>
      </c>
      <c r="S46" s="404">
        <f t="shared" si="8"/>
        <v>0.83333333333333337</v>
      </c>
      <c r="T46" s="403" t="s">
        <v>402</v>
      </c>
      <c r="U46" s="402" t="str">
        <f t="shared" si="9"/>
        <v>-</v>
      </c>
      <c r="V46" s="399" t="s">
        <v>401</v>
      </c>
      <c r="W46" s="401">
        <f>W44+W45</f>
        <v>6</v>
      </c>
      <c r="Y46" s="401" t="str">
        <f t="shared" si="11"/>
        <v>-</v>
      </c>
    </row>
    <row r="47" spans="2:27">
      <c r="B47" s="410" t="s">
        <v>406</v>
      </c>
      <c r="C47" s="409" t="s">
        <v>405</v>
      </c>
      <c r="D47" s="408" t="s">
        <v>404</v>
      </c>
      <c r="E47" s="402">
        <v>0.83333333333333337</v>
      </c>
      <c r="F47" s="408" t="s">
        <v>403</v>
      </c>
      <c r="G47" s="402">
        <v>0.29166666666666669</v>
      </c>
      <c r="H47" s="407" t="s">
        <v>402</v>
      </c>
      <c r="I47" s="402"/>
      <c r="J47" s="406" t="s">
        <v>401</v>
      </c>
      <c r="K47" s="401">
        <f>IF(OR(E47="",G47=""),"",(G47+IF(E47&gt;G47,1,0)-E47-I47)*24)</f>
        <v>11</v>
      </c>
      <c r="M47" s="405">
        <f>「勤務実績及び利用者実績表」!$J$11</f>
        <v>0.29166666666666669</v>
      </c>
      <c r="N47" s="400" t="s">
        <v>403</v>
      </c>
      <c r="O47" s="405">
        <f>「勤務実績及び利用者実績表」!$N$11</f>
        <v>0.83333333333333337</v>
      </c>
      <c r="Q47" s="404" t="str">
        <f t="shared" si="7"/>
        <v/>
      </c>
      <c r="R47" s="400" t="s">
        <v>403</v>
      </c>
      <c r="S47" s="404">
        <f t="shared" si="8"/>
        <v>0.83333333333333337</v>
      </c>
      <c r="T47" s="403" t="s">
        <v>402</v>
      </c>
      <c r="U47" s="402">
        <f t="shared" si="9"/>
        <v>0</v>
      </c>
      <c r="V47" s="399" t="s">
        <v>401</v>
      </c>
      <c r="W47" s="401" t="str">
        <f>IF(Q47="","",IF((S47+IF(Q47&gt;S47,1,0)-Q47-U47)*24=0,"",(S47+IF(Q47&gt;S47,1,0)-Q47-U47)*24))</f>
        <v/>
      </c>
      <c r="Y47" s="401">
        <f t="shared" si="11"/>
        <v>11</v>
      </c>
    </row>
  </sheetData>
  <sheetProtection insertRows="0" deleteRows="0"/>
  <mergeCells count="3">
    <mergeCell ref="E3:K3"/>
    <mergeCell ref="M3:O3"/>
    <mergeCell ref="Q3:W3"/>
  </mergeCells>
  <phoneticPr fontId="3"/>
  <pageMargins left="0.70866141732283472" right="0.70866141732283472" top="0.74803149606299213" bottom="0.74803149606299213" header="0.31496062992125984" footer="0.31496062992125984"/>
  <pageSetup paperSize="9" scale="3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L134"/>
  <sheetViews>
    <sheetView showGridLines="0" view="pageBreakPreview" topLeftCell="X1" zoomScale="75" zoomScaleNormal="55" zoomScaleSheetLayoutView="75" workbookViewId="0">
      <selection activeCell="BF7" sqref="BF7"/>
    </sheetView>
  </sheetViews>
  <sheetFormatPr defaultColWidth="4.5" defaultRowHeight="14.25"/>
  <cols>
    <col min="1" max="1" width="0.875" style="425" customWidth="1"/>
    <col min="2" max="5" width="5.75" style="425" customWidth="1"/>
    <col min="6" max="6" width="5.75" style="425" hidden="1" customWidth="1"/>
    <col min="7" max="59" width="5.75" style="425" customWidth="1"/>
    <col min="60" max="60" width="1.125" style="425" customWidth="1"/>
    <col min="61" max="16384" width="4.5" style="425"/>
  </cols>
  <sheetData>
    <row r="1" spans="2:64" s="564" customFormat="1" ht="20.25" customHeight="1">
      <c r="B1" s="1128" t="s">
        <v>400</v>
      </c>
      <c r="C1" s="1128"/>
      <c r="D1" s="1128"/>
      <c r="E1" s="1128"/>
      <c r="F1" s="1128"/>
      <c r="G1" s="1128"/>
      <c r="H1" s="1128"/>
      <c r="I1" s="1128"/>
      <c r="J1" s="1128"/>
      <c r="K1" s="1128"/>
      <c r="L1" s="1128"/>
      <c r="M1" s="1128"/>
      <c r="N1" s="1128"/>
      <c r="O1" s="1128"/>
      <c r="P1" s="1128"/>
      <c r="Q1" s="1128"/>
      <c r="R1" s="1128"/>
      <c r="S1" s="574"/>
      <c r="T1" s="574"/>
      <c r="AP1" s="539" t="s">
        <v>399</v>
      </c>
      <c r="AQ1" s="1249" t="s">
        <v>398</v>
      </c>
      <c r="AR1" s="1250"/>
      <c r="AS1" s="1250"/>
      <c r="AT1" s="1250"/>
      <c r="AU1" s="1250"/>
      <c r="AV1" s="1250"/>
      <c r="AW1" s="1250"/>
      <c r="AX1" s="1250"/>
      <c r="AY1" s="1250"/>
      <c r="AZ1" s="1250"/>
      <c r="BA1" s="1250"/>
      <c r="BB1" s="1250"/>
      <c r="BC1" s="1250"/>
      <c r="BD1" s="1250"/>
      <c r="BE1" s="1250"/>
      <c r="BF1" s="1250"/>
      <c r="BG1" s="539" t="s">
        <v>397</v>
      </c>
    </row>
    <row r="2" spans="2:64" s="538" customFormat="1" ht="20.25" customHeight="1">
      <c r="G2" s="567"/>
      <c r="J2" s="567"/>
      <c r="K2" s="567"/>
      <c r="M2" s="539"/>
      <c r="N2" s="539"/>
      <c r="O2" s="539"/>
      <c r="P2" s="539"/>
      <c r="Q2" s="539"/>
      <c r="R2" s="539"/>
      <c r="S2" s="539"/>
      <c r="T2" s="539"/>
      <c r="Y2" s="573" t="s">
        <v>396</v>
      </c>
      <c r="Z2" s="1251">
        <v>2</v>
      </c>
      <c r="AA2" s="1251"/>
      <c r="AB2" s="573" t="s">
        <v>530</v>
      </c>
      <c r="AC2" s="1252">
        <f>IF(Z2=0,"",YEAR(DATE(2018+Z2,1,1)))</f>
        <v>2020</v>
      </c>
      <c r="AD2" s="1252"/>
      <c r="AE2" s="572" t="s">
        <v>394</v>
      </c>
      <c r="AF2" s="572" t="s">
        <v>393</v>
      </c>
      <c r="AG2" s="1251">
        <v>4</v>
      </c>
      <c r="AH2" s="1251"/>
      <c r="AI2" s="572" t="s">
        <v>392</v>
      </c>
      <c r="AP2" s="539" t="s">
        <v>391</v>
      </c>
      <c r="AQ2" s="1253" t="s">
        <v>390</v>
      </c>
      <c r="AR2" s="1253"/>
      <c r="AS2" s="1253"/>
      <c r="AT2" s="1253"/>
      <c r="AU2" s="1253"/>
      <c r="AV2" s="1253"/>
      <c r="AW2" s="1253"/>
      <c r="AX2" s="1253"/>
      <c r="AY2" s="1253"/>
      <c r="AZ2" s="1253"/>
      <c r="BA2" s="1253"/>
      <c r="BB2" s="1253"/>
      <c r="BC2" s="1253"/>
      <c r="BD2" s="1253"/>
      <c r="BE2" s="1253"/>
      <c r="BF2" s="1253"/>
      <c r="BG2" s="539" t="s">
        <v>389</v>
      </c>
      <c r="BH2" s="539"/>
      <c r="BI2" s="539"/>
      <c r="BJ2" s="539"/>
    </row>
    <row r="3" spans="2:64" s="538" customFormat="1" ht="20.25" customHeight="1">
      <c r="G3" s="567"/>
      <c r="J3" s="567"/>
      <c r="L3" s="539"/>
      <c r="M3" s="539"/>
      <c r="N3" s="539"/>
      <c r="O3" s="539"/>
      <c r="P3" s="539"/>
      <c r="Q3" s="539"/>
      <c r="R3" s="539"/>
      <c r="Z3" s="571"/>
      <c r="AA3" s="571"/>
      <c r="AB3" s="569"/>
      <c r="AC3" s="570"/>
      <c r="AD3" s="569"/>
      <c r="BA3" s="568" t="s">
        <v>388</v>
      </c>
      <c r="BB3" s="1254" t="s">
        <v>622</v>
      </c>
      <c r="BC3" s="1255"/>
      <c r="BD3" s="1255"/>
      <c r="BE3" s="1256"/>
      <c r="BF3" s="539"/>
    </row>
    <row r="4" spans="2:64" s="538" customFormat="1" ht="9" customHeight="1">
      <c r="G4" s="567"/>
      <c r="J4" s="567"/>
      <c r="L4" s="539"/>
      <c r="M4" s="539"/>
      <c r="N4" s="539"/>
      <c r="O4" s="539"/>
      <c r="P4" s="539"/>
      <c r="Q4" s="539"/>
      <c r="R4" s="539"/>
      <c r="Z4" s="566"/>
      <c r="AA4" s="566"/>
      <c r="AG4" s="564"/>
      <c r="AH4" s="564"/>
      <c r="AI4" s="564"/>
      <c r="AJ4" s="564"/>
      <c r="AK4" s="564"/>
      <c r="AL4" s="564"/>
      <c r="AM4" s="564"/>
      <c r="AN4" s="564"/>
      <c r="AO4" s="564"/>
      <c r="AP4" s="564"/>
      <c r="AQ4" s="564"/>
      <c r="AR4" s="564"/>
      <c r="AS4" s="564"/>
      <c r="AT4" s="564"/>
      <c r="AU4" s="564"/>
      <c r="AV4" s="564"/>
      <c r="AW4" s="564"/>
      <c r="AX4" s="564"/>
      <c r="AY4" s="564"/>
      <c r="AZ4" s="564"/>
      <c r="BA4" s="564"/>
      <c r="BB4" s="564"/>
      <c r="BC4" s="564"/>
      <c r="BD4" s="564"/>
      <c r="BE4" s="563"/>
      <c r="BF4" s="563"/>
    </row>
    <row r="5" spans="2:64" s="538" customFormat="1" ht="21" customHeight="1">
      <c r="B5" s="553"/>
      <c r="C5" s="543"/>
      <c r="D5" s="543"/>
      <c r="E5" s="543"/>
      <c r="F5" s="543"/>
      <c r="G5" s="543"/>
      <c r="H5" s="549"/>
      <c r="I5" s="549"/>
      <c r="J5" s="549"/>
      <c r="K5" s="552"/>
      <c r="L5" s="549"/>
      <c r="M5" s="549"/>
      <c r="N5" s="549"/>
      <c r="O5" s="540"/>
      <c r="P5" s="540"/>
      <c r="Q5" s="540"/>
      <c r="R5" s="540"/>
      <c r="S5" s="540"/>
      <c r="T5" s="540"/>
      <c r="U5" s="540"/>
      <c r="V5" s="540"/>
      <c r="W5" s="540"/>
      <c r="X5" s="540"/>
      <c r="Y5" s="540"/>
      <c r="Z5" s="540"/>
      <c r="AA5" s="540"/>
      <c r="AB5" s="540"/>
      <c r="AC5" s="540"/>
      <c r="AD5" s="540"/>
      <c r="AE5" s="540"/>
      <c r="AF5" s="540"/>
      <c r="AG5" s="541"/>
      <c r="AH5" s="541" t="s">
        <v>387</v>
      </c>
      <c r="AI5" s="541"/>
      <c r="AJ5" s="541"/>
      <c r="AK5" s="541"/>
      <c r="AL5" s="541"/>
      <c r="AM5" s="564"/>
      <c r="AN5" s="564"/>
      <c r="AO5" s="564"/>
      <c r="AP5" s="564"/>
      <c r="AQ5" s="564"/>
      <c r="AR5" s="564"/>
      <c r="AT5" s="1261">
        <v>8</v>
      </c>
      <c r="AU5" s="1262"/>
      <c r="AV5" s="565" t="s">
        <v>386</v>
      </c>
      <c r="AW5" s="564"/>
      <c r="AX5" s="1261">
        <v>40</v>
      </c>
      <c r="AY5" s="1262"/>
      <c r="AZ5" s="565" t="s">
        <v>385</v>
      </c>
      <c r="BA5" s="564"/>
      <c r="BB5" s="1261">
        <v>160</v>
      </c>
      <c r="BC5" s="1262"/>
      <c r="BD5" s="565" t="s">
        <v>384</v>
      </c>
      <c r="BE5" s="564"/>
      <c r="BF5" s="563"/>
    </row>
    <row r="6" spans="2:64" s="538" customFormat="1" ht="21" customHeight="1">
      <c r="B6" s="553"/>
      <c r="C6" s="555"/>
      <c r="D6" s="555"/>
      <c r="E6" s="555"/>
      <c r="F6" s="555"/>
      <c r="G6" s="549"/>
      <c r="H6" s="549"/>
      <c r="I6" s="549"/>
      <c r="J6" s="549"/>
      <c r="K6" s="549"/>
      <c r="L6" s="549"/>
      <c r="M6" s="549"/>
      <c r="N6" s="549"/>
      <c r="O6" s="540"/>
      <c r="P6" s="540"/>
      <c r="Q6" s="540"/>
      <c r="R6" s="540"/>
      <c r="S6" s="540"/>
      <c r="T6" s="540"/>
      <c r="U6" s="540"/>
      <c r="V6" s="540"/>
      <c r="W6" s="540"/>
      <c r="X6" s="540"/>
      <c r="Y6" s="540"/>
      <c r="Z6" s="540"/>
      <c r="AA6" s="540"/>
      <c r="AB6" s="540"/>
      <c r="AC6" s="540"/>
      <c r="AD6" s="540"/>
      <c r="AE6" s="540"/>
      <c r="AF6" s="540"/>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62"/>
      <c r="BF6" s="562"/>
      <c r="BG6" s="540"/>
    </row>
    <row r="7" spans="2:64" s="538" customFormat="1" ht="21" customHeight="1">
      <c r="B7" s="546"/>
      <c r="C7" s="552"/>
      <c r="D7" s="552"/>
      <c r="E7" s="552"/>
      <c r="F7" s="552"/>
      <c r="G7" s="549"/>
      <c r="H7" s="549"/>
      <c r="I7" s="549"/>
      <c r="J7" s="549"/>
      <c r="K7" s="549"/>
      <c r="L7" s="549"/>
      <c r="M7" s="549"/>
      <c r="N7" s="549"/>
      <c r="O7" s="540"/>
      <c r="P7" s="540"/>
      <c r="Q7" s="540"/>
      <c r="R7" s="540"/>
      <c r="S7" s="540"/>
      <c r="T7" s="540"/>
      <c r="U7" s="540"/>
      <c r="V7" s="540"/>
      <c r="W7" s="540"/>
      <c r="X7" s="540"/>
      <c r="Y7" s="540"/>
      <c r="Z7" s="540"/>
      <c r="AA7" s="540"/>
      <c r="AB7" s="540"/>
      <c r="AC7" s="540"/>
      <c r="AD7" s="540"/>
      <c r="AE7" s="540"/>
      <c r="AF7" s="540"/>
      <c r="AG7" s="548"/>
      <c r="AH7" s="548"/>
      <c r="AI7" s="548"/>
      <c r="AJ7" s="543"/>
      <c r="AK7" s="558"/>
      <c r="AL7" s="556"/>
      <c r="AM7" s="556"/>
      <c r="AN7" s="553"/>
      <c r="AO7" s="545"/>
      <c r="AP7" s="545"/>
      <c r="AQ7" s="545"/>
      <c r="AR7" s="561"/>
      <c r="AS7" s="561"/>
      <c r="AT7" s="541"/>
      <c r="AU7" s="545"/>
      <c r="AV7" s="545"/>
      <c r="AW7" s="552"/>
      <c r="AX7" s="541"/>
      <c r="AY7" s="541" t="s">
        <v>383</v>
      </c>
      <c r="AZ7" s="541"/>
      <c r="BA7" s="541"/>
      <c r="BB7" s="1263">
        <f>DAY(EOMONTH(DATE(AC2,AG2,1),0))</f>
        <v>30</v>
      </c>
      <c r="BC7" s="1264"/>
      <c r="BD7" s="541" t="s">
        <v>382</v>
      </c>
      <c r="BE7" s="541"/>
      <c r="BF7" s="541"/>
      <c r="BG7" s="540"/>
      <c r="BJ7" s="539"/>
      <c r="BK7" s="539"/>
      <c r="BL7" s="539"/>
    </row>
    <row r="8" spans="2:64" s="538" customFormat="1" ht="21" customHeight="1">
      <c r="B8" s="546"/>
      <c r="C8" s="544"/>
      <c r="D8" s="544"/>
      <c r="E8" s="544"/>
      <c r="F8" s="544"/>
      <c r="G8" s="545"/>
      <c r="H8" s="545"/>
      <c r="I8" s="545"/>
      <c r="J8" s="545"/>
      <c r="K8" s="545"/>
      <c r="L8" s="545"/>
      <c r="M8" s="545"/>
      <c r="N8" s="545"/>
      <c r="O8" s="540"/>
      <c r="P8" s="540"/>
      <c r="Q8" s="540"/>
      <c r="R8" s="540"/>
      <c r="S8" s="540"/>
      <c r="T8" s="540"/>
      <c r="U8" s="540"/>
      <c r="V8" s="540"/>
      <c r="W8" s="540"/>
      <c r="X8" s="540"/>
      <c r="Y8" s="540"/>
      <c r="Z8" s="540"/>
      <c r="AA8" s="540"/>
      <c r="AB8" s="540"/>
      <c r="AC8" s="540"/>
      <c r="AD8" s="540"/>
      <c r="AE8" s="540"/>
      <c r="AF8" s="540"/>
      <c r="AG8" s="555"/>
      <c r="AH8" s="543"/>
      <c r="AI8" s="542"/>
      <c r="AJ8" s="548"/>
      <c r="AK8" s="543"/>
      <c r="AL8" s="543"/>
      <c r="AM8" s="543"/>
      <c r="AN8" s="543"/>
      <c r="AO8" s="542"/>
      <c r="AP8" s="541"/>
      <c r="AQ8" s="560"/>
      <c r="AR8" s="560"/>
      <c r="AS8" s="560"/>
      <c r="AT8" s="541"/>
      <c r="AU8" s="541"/>
      <c r="AV8" s="541"/>
      <c r="AW8" s="541"/>
      <c r="AX8" s="541"/>
      <c r="AY8" s="541"/>
      <c r="AZ8" s="541"/>
      <c r="BA8" s="541"/>
      <c r="BB8" s="541"/>
      <c r="BC8" s="541"/>
      <c r="BD8" s="541"/>
      <c r="BE8" s="541"/>
      <c r="BF8" s="541"/>
      <c r="BG8" s="540"/>
      <c r="BJ8" s="539"/>
      <c r="BK8" s="539"/>
      <c r="BL8" s="539"/>
    </row>
    <row r="9" spans="2:64" s="538" customFormat="1" ht="21" customHeight="1">
      <c r="B9" s="546"/>
      <c r="C9" s="552"/>
      <c r="D9" s="552"/>
      <c r="E9" s="552"/>
      <c r="F9" s="552"/>
      <c r="G9" s="552"/>
      <c r="H9" s="552"/>
      <c r="I9" s="552"/>
      <c r="J9" s="552"/>
      <c r="K9" s="552"/>
      <c r="L9" s="549"/>
      <c r="M9" s="549"/>
      <c r="N9" s="549"/>
      <c r="O9" s="552"/>
      <c r="P9" s="549"/>
      <c r="Q9" s="549"/>
      <c r="R9" s="549"/>
      <c r="S9" s="558"/>
      <c r="T9" s="1265"/>
      <c r="U9" s="1265"/>
      <c r="V9" s="553"/>
      <c r="W9" s="559"/>
      <c r="X9" s="540"/>
      <c r="Y9" s="540"/>
      <c r="Z9" s="555"/>
      <c r="AA9" s="556"/>
      <c r="AB9" s="553"/>
      <c r="AC9" s="555"/>
      <c r="AD9" s="555"/>
      <c r="AE9" s="555"/>
      <c r="AF9" s="547"/>
      <c r="AG9" s="548"/>
      <c r="AH9" s="548"/>
      <c r="AI9" s="548"/>
      <c r="AJ9" s="543"/>
      <c r="AK9" s="558"/>
      <c r="AL9" s="556"/>
      <c r="AM9" s="541"/>
      <c r="AN9" s="542" t="s">
        <v>381</v>
      </c>
      <c r="AO9" s="542"/>
      <c r="AP9" s="542"/>
      <c r="AQ9" s="542"/>
      <c r="AR9" s="542"/>
      <c r="AS9" s="542"/>
      <c r="AT9" s="555"/>
      <c r="AU9" s="555"/>
      <c r="AV9" s="540"/>
      <c r="AW9" s="540"/>
      <c r="AX9" s="541" t="s">
        <v>380</v>
      </c>
      <c r="AY9" s="542"/>
      <c r="AZ9" s="555"/>
      <c r="BA9" s="555"/>
      <c r="BB9" s="542"/>
      <c r="BC9" s="542"/>
      <c r="BD9" s="542"/>
      <c r="BE9" s="540"/>
      <c r="BF9" s="541"/>
      <c r="BG9" s="540"/>
      <c r="BJ9" s="539"/>
      <c r="BK9" s="539"/>
      <c r="BL9" s="539"/>
    </row>
    <row r="10" spans="2:64" s="538" customFormat="1" ht="21" customHeight="1">
      <c r="B10" s="553" t="s">
        <v>379</v>
      </c>
      <c r="C10" s="542"/>
      <c r="D10" s="542"/>
      <c r="E10" s="542"/>
      <c r="F10" s="542"/>
      <c r="G10" s="542"/>
      <c r="H10" s="542"/>
      <c r="I10" s="542"/>
      <c r="J10" s="542"/>
      <c r="K10" s="555"/>
      <c r="L10" s="548"/>
      <c r="M10" s="543"/>
      <c r="N10" s="543"/>
      <c r="O10" s="555"/>
      <c r="P10" s="543"/>
      <c r="Q10" s="542"/>
      <c r="R10" s="543"/>
      <c r="S10" s="543"/>
      <c r="T10" s="543"/>
      <c r="U10" s="543"/>
      <c r="V10" s="540"/>
      <c r="W10" s="540"/>
      <c r="X10" s="540"/>
      <c r="Y10" s="540"/>
      <c r="Z10" s="542"/>
      <c r="AA10" s="543"/>
      <c r="AB10" s="543"/>
      <c r="AC10" s="542"/>
      <c r="AD10" s="542"/>
      <c r="AE10" s="542"/>
      <c r="AF10" s="547"/>
      <c r="AG10" s="555"/>
      <c r="AH10" s="548"/>
      <c r="AI10" s="543"/>
      <c r="AJ10" s="548"/>
      <c r="AK10" s="543"/>
      <c r="AL10" s="543"/>
      <c r="AM10" s="543"/>
      <c r="AN10" s="555"/>
      <c r="AO10" s="553" t="s">
        <v>378</v>
      </c>
      <c r="AP10" s="555"/>
      <c r="AQ10" s="555"/>
      <c r="AR10" s="542"/>
      <c r="AS10" s="542"/>
      <c r="AT10" s="1257">
        <v>24</v>
      </c>
      <c r="AU10" s="1257"/>
      <c r="AV10" s="541" t="s">
        <v>369</v>
      </c>
      <c r="AW10" s="540"/>
      <c r="AX10" s="540"/>
      <c r="AY10" s="542" t="s">
        <v>377</v>
      </c>
      <c r="AZ10" s="555"/>
      <c r="BA10" s="555"/>
      <c r="BB10" s="542"/>
      <c r="BC10" s="1257">
        <v>10</v>
      </c>
      <c r="BD10" s="1257"/>
      <c r="BE10" s="541" t="s">
        <v>369</v>
      </c>
      <c r="BF10" s="541"/>
      <c r="BG10" s="540"/>
      <c r="BJ10" s="539"/>
      <c r="BK10" s="539"/>
      <c r="BL10" s="539"/>
    </row>
    <row r="11" spans="2:64" s="538" customFormat="1" ht="21" customHeight="1">
      <c r="B11" s="553" t="s">
        <v>376</v>
      </c>
      <c r="C11" s="543"/>
      <c r="D11" s="543"/>
      <c r="E11" s="543"/>
      <c r="F11" s="543"/>
      <c r="G11" s="543"/>
      <c r="H11" s="543"/>
      <c r="I11" s="543"/>
      <c r="J11" s="1258">
        <v>0.29166666666666669</v>
      </c>
      <c r="K11" s="1259"/>
      <c r="L11" s="1260"/>
      <c r="M11" s="552" t="s">
        <v>372</v>
      </c>
      <c r="N11" s="1258">
        <v>0.83333333333333337</v>
      </c>
      <c r="O11" s="1259"/>
      <c r="P11" s="1260"/>
      <c r="Q11" s="551"/>
      <c r="R11" s="551"/>
      <c r="S11" s="551"/>
      <c r="T11" s="551"/>
      <c r="U11" s="551"/>
      <c r="V11" s="551"/>
      <c r="W11" s="540"/>
      <c r="X11" s="540"/>
      <c r="Y11" s="540"/>
      <c r="Z11" s="552"/>
      <c r="AA11" s="551"/>
      <c r="AB11" s="551"/>
      <c r="AC11" s="552"/>
      <c r="AD11" s="555"/>
      <c r="AE11" s="555"/>
      <c r="AF11" s="554"/>
      <c r="AG11" s="553"/>
      <c r="AH11" s="548"/>
      <c r="AI11" s="543"/>
      <c r="AJ11" s="548"/>
      <c r="AK11" s="543"/>
      <c r="AL11" s="543"/>
      <c r="AM11" s="543"/>
      <c r="AN11" s="552"/>
      <c r="AO11" s="549" t="s">
        <v>375</v>
      </c>
      <c r="AP11" s="549"/>
      <c r="AQ11" s="549"/>
      <c r="AR11" s="558"/>
      <c r="AS11" s="556"/>
      <c r="AT11" s="1257">
        <v>15</v>
      </c>
      <c r="AU11" s="1257"/>
      <c r="AV11" s="541" t="s">
        <v>369</v>
      </c>
      <c r="AW11" s="540"/>
      <c r="AX11" s="540"/>
      <c r="AY11" s="557" t="s">
        <v>374</v>
      </c>
      <c r="AZ11" s="556"/>
      <c r="BA11" s="553"/>
      <c r="BB11" s="555"/>
      <c r="BC11" s="555"/>
      <c r="BD11" s="555"/>
      <c r="BE11" s="554"/>
      <c r="BF11" s="541"/>
      <c r="BG11" s="540"/>
      <c r="BJ11" s="539"/>
      <c r="BK11" s="539"/>
      <c r="BL11" s="539"/>
    </row>
    <row r="12" spans="2:64" s="538" customFormat="1" ht="21" customHeight="1">
      <c r="B12" s="553" t="s">
        <v>373</v>
      </c>
      <c r="C12" s="543"/>
      <c r="D12" s="543"/>
      <c r="E12" s="543"/>
      <c r="F12" s="543"/>
      <c r="G12" s="543"/>
      <c r="H12" s="543"/>
      <c r="I12" s="543"/>
      <c r="J12" s="1258">
        <v>0.83333333333333337</v>
      </c>
      <c r="K12" s="1259"/>
      <c r="L12" s="1260"/>
      <c r="M12" s="552" t="s">
        <v>372</v>
      </c>
      <c r="N12" s="1258">
        <v>0.29166666666666669</v>
      </c>
      <c r="O12" s="1259"/>
      <c r="P12" s="1260"/>
      <c r="Q12" s="551"/>
      <c r="R12" s="551"/>
      <c r="S12" s="551"/>
      <c r="T12" s="551"/>
      <c r="U12" s="551"/>
      <c r="V12" s="551"/>
      <c r="W12" s="540"/>
      <c r="X12" s="540"/>
      <c r="Y12" s="540"/>
      <c r="Z12" s="549"/>
      <c r="AA12" s="550"/>
      <c r="AB12" s="550"/>
      <c r="AC12" s="549"/>
      <c r="AD12" s="548"/>
      <c r="AE12" s="548"/>
      <c r="AF12" s="547"/>
      <c r="AG12" s="541"/>
      <c r="AH12" s="541"/>
      <c r="AI12" s="541"/>
      <c r="AJ12" s="541"/>
      <c r="AK12" s="541"/>
      <c r="AL12" s="541"/>
      <c r="AM12" s="541"/>
      <c r="AN12" s="545"/>
      <c r="AO12" s="546" t="s">
        <v>371</v>
      </c>
      <c r="AP12" s="545"/>
      <c r="AQ12" s="544"/>
      <c r="AR12" s="543"/>
      <c r="AS12" s="543"/>
      <c r="AT12" s="1257">
        <v>9</v>
      </c>
      <c r="AU12" s="1257"/>
      <c r="AV12" s="541" t="s">
        <v>369</v>
      </c>
      <c r="AW12" s="540"/>
      <c r="AX12" s="540"/>
      <c r="AY12" s="542" t="s">
        <v>370</v>
      </c>
      <c r="AZ12" s="543"/>
      <c r="BA12" s="543"/>
      <c r="BB12" s="542"/>
      <c r="BC12" s="1257"/>
      <c r="BD12" s="1257"/>
      <c r="BE12" s="541" t="s">
        <v>369</v>
      </c>
      <c r="BF12" s="541"/>
      <c r="BG12" s="540"/>
      <c r="BJ12" s="539"/>
      <c r="BK12" s="539"/>
      <c r="BL12" s="539"/>
    </row>
    <row r="13" spans="2:64" ht="12" customHeight="1" thickBot="1">
      <c r="B13" s="536"/>
      <c r="C13" s="537"/>
      <c r="D13" s="537"/>
      <c r="E13" s="537"/>
      <c r="F13" s="537"/>
      <c r="G13" s="537"/>
      <c r="H13" s="536"/>
      <c r="I13" s="536"/>
      <c r="J13" s="536"/>
      <c r="K13" s="536"/>
      <c r="L13" s="536"/>
      <c r="M13" s="536"/>
      <c r="N13" s="536"/>
      <c r="O13" s="536"/>
      <c r="P13" s="536"/>
      <c r="Q13" s="536"/>
      <c r="R13" s="536"/>
      <c r="S13" s="536"/>
      <c r="T13" s="536"/>
      <c r="U13" s="536"/>
      <c r="V13" s="536"/>
      <c r="W13" s="536"/>
      <c r="X13" s="536"/>
      <c r="Y13" s="536"/>
      <c r="Z13" s="537"/>
      <c r="AA13" s="536"/>
      <c r="AB13" s="536"/>
      <c r="AC13" s="536"/>
      <c r="AD13" s="536"/>
      <c r="AE13" s="536"/>
      <c r="AF13" s="536"/>
      <c r="AG13" s="536"/>
      <c r="AH13" s="536"/>
      <c r="AI13" s="536"/>
      <c r="AJ13" s="536"/>
      <c r="AK13" s="536"/>
      <c r="AL13" s="536"/>
      <c r="AQ13" s="426"/>
      <c r="BH13" s="535"/>
      <c r="BI13" s="535"/>
      <c r="BJ13" s="535"/>
    </row>
    <row r="14" spans="2:64" ht="21.6" customHeight="1">
      <c r="B14" s="1269" t="s">
        <v>529</v>
      </c>
      <c r="C14" s="1272" t="s">
        <v>528</v>
      </c>
      <c r="D14" s="1273"/>
      <c r="E14" s="1274"/>
      <c r="F14" s="534"/>
      <c r="G14" s="1281" t="s">
        <v>527</v>
      </c>
      <c r="H14" s="1284" t="s">
        <v>365</v>
      </c>
      <c r="I14" s="1273"/>
      <c r="J14" s="1273"/>
      <c r="K14" s="1274"/>
      <c r="L14" s="1284" t="s">
        <v>526</v>
      </c>
      <c r="M14" s="1273"/>
      <c r="N14" s="1274"/>
      <c r="O14" s="1284" t="s">
        <v>363</v>
      </c>
      <c r="P14" s="1273"/>
      <c r="Q14" s="1273"/>
      <c r="R14" s="1273"/>
      <c r="S14" s="1293"/>
      <c r="T14" s="533"/>
      <c r="U14" s="530"/>
      <c r="V14" s="530"/>
      <c r="W14" s="530"/>
      <c r="X14" s="530"/>
      <c r="Y14" s="530"/>
      <c r="Z14" s="530"/>
      <c r="AA14" s="530"/>
      <c r="AB14" s="530"/>
      <c r="AC14" s="530"/>
      <c r="AD14" s="530"/>
      <c r="AE14" s="530"/>
      <c r="AF14" s="530"/>
      <c r="AG14" s="530"/>
      <c r="AH14" s="530" t="s">
        <v>362</v>
      </c>
      <c r="AI14" s="530"/>
      <c r="AJ14" s="530"/>
      <c r="AK14" s="530"/>
      <c r="AL14" s="530"/>
      <c r="AM14" s="530" t="s">
        <v>361</v>
      </c>
      <c r="AN14" s="530"/>
      <c r="AO14" s="532"/>
      <c r="AP14" s="531" t="s">
        <v>525</v>
      </c>
      <c r="AQ14" s="530"/>
      <c r="AR14" s="530"/>
      <c r="AS14" s="530"/>
      <c r="AT14" s="530"/>
      <c r="AU14" s="530"/>
      <c r="AV14" s="530"/>
      <c r="AW14" s="530"/>
      <c r="AX14" s="529"/>
      <c r="AY14" s="1287" t="str">
        <f>IF(BB3="計画","(11)1～4週目の勤務時間数合計","(11)1か月の勤務時間数　合計")</f>
        <v>(11)1か月の勤務時間数　合計</v>
      </c>
      <c r="AZ14" s="1288"/>
      <c r="BA14" s="1272" t="s">
        <v>359</v>
      </c>
      <c r="BB14" s="1293"/>
      <c r="BC14" s="1272" t="s">
        <v>524</v>
      </c>
      <c r="BD14" s="1273"/>
      <c r="BE14" s="1273"/>
      <c r="BF14" s="1273"/>
      <c r="BG14" s="1293"/>
    </row>
    <row r="15" spans="2:64" ht="20.25" customHeight="1">
      <c r="B15" s="1270"/>
      <c r="C15" s="1275"/>
      <c r="D15" s="1276"/>
      <c r="E15" s="1277"/>
      <c r="F15" s="525"/>
      <c r="G15" s="1282"/>
      <c r="H15" s="1285"/>
      <c r="I15" s="1276"/>
      <c r="J15" s="1276"/>
      <c r="K15" s="1277"/>
      <c r="L15" s="1285"/>
      <c r="M15" s="1276"/>
      <c r="N15" s="1277"/>
      <c r="O15" s="1285"/>
      <c r="P15" s="1276"/>
      <c r="Q15" s="1276"/>
      <c r="R15" s="1276"/>
      <c r="S15" s="1294"/>
      <c r="T15" s="1298" t="s">
        <v>357</v>
      </c>
      <c r="U15" s="1298"/>
      <c r="V15" s="1298"/>
      <c r="W15" s="1298"/>
      <c r="X15" s="1298"/>
      <c r="Y15" s="1298"/>
      <c r="Z15" s="1299"/>
      <c r="AA15" s="1300" t="s">
        <v>356</v>
      </c>
      <c r="AB15" s="1298"/>
      <c r="AC15" s="1298"/>
      <c r="AD15" s="1298"/>
      <c r="AE15" s="1298"/>
      <c r="AF15" s="1298"/>
      <c r="AG15" s="1299"/>
      <c r="AH15" s="1300" t="s">
        <v>355</v>
      </c>
      <c r="AI15" s="1298"/>
      <c r="AJ15" s="1298"/>
      <c r="AK15" s="1298"/>
      <c r="AL15" s="1298"/>
      <c r="AM15" s="1298"/>
      <c r="AN15" s="1299"/>
      <c r="AO15" s="1300" t="s">
        <v>354</v>
      </c>
      <c r="AP15" s="1298"/>
      <c r="AQ15" s="1298"/>
      <c r="AR15" s="1298"/>
      <c r="AS15" s="1298"/>
      <c r="AT15" s="1298"/>
      <c r="AU15" s="1299"/>
      <c r="AV15" s="1300" t="s">
        <v>353</v>
      </c>
      <c r="AW15" s="1298"/>
      <c r="AX15" s="1298"/>
      <c r="AY15" s="1289"/>
      <c r="AZ15" s="1290"/>
      <c r="BA15" s="1275"/>
      <c r="BB15" s="1294"/>
      <c r="BC15" s="1275"/>
      <c r="BD15" s="1276"/>
      <c r="BE15" s="1276"/>
      <c r="BF15" s="1276"/>
      <c r="BG15" s="1294"/>
    </row>
    <row r="16" spans="2:64" ht="20.25" customHeight="1">
      <c r="B16" s="1270"/>
      <c r="C16" s="1275"/>
      <c r="D16" s="1276"/>
      <c r="E16" s="1277"/>
      <c r="F16" s="525"/>
      <c r="G16" s="1282"/>
      <c r="H16" s="1285"/>
      <c r="I16" s="1276"/>
      <c r="J16" s="1276"/>
      <c r="K16" s="1277"/>
      <c r="L16" s="1285"/>
      <c r="M16" s="1276"/>
      <c r="N16" s="1277"/>
      <c r="O16" s="1285"/>
      <c r="P16" s="1276"/>
      <c r="Q16" s="1276"/>
      <c r="R16" s="1276"/>
      <c r="S16" s="1294"/>
      <c r="T16" s="524">
        <v>1</v>
      </c>
      <c r="U16" s="522">
        <v>2</v>
      </c>
      <c r="V16" s="522">
        <v>3</v>
      </c>
      <c r="W16" s="522">
        <v>4</v>
      </c>
      <c r="X16" s="522">
        <v>5</v>
      </c>
      <c r="Y16" s="522">
        <v>6</v>
      </c>
      <c r="Z16" s="521">
        <v>7</v>
      </c>
      <c r="AA16" s="523">
        <v>8</v>
      </c>
      <c r="AB16" s="522">
        <v>9</v>
      </c>
      <c r="AC16" s="522">
        <v>10</v>
      </c>
      <c r="AD16" s="522">
        <v>11</v>
      </c>
      <c r="AE16" s="522">
        <v>12</v>
      </c>
      <c r="AF16" s="522">
        <v>13</v>
      </c>
      <c r="AG16" s="521">
        <v>14</v>
      </c>
      <c r="AH16" s="524">
        <v>15</v>
      </c>
      <c r="AI16" s="522">
        <v>16</v>
      </c>
      <c r="AJ16" s="522">
        <v>17</v>
      </c>
      <c r="AK16" s="522">
        <v>18</v>
      </c>
      <c r="AL16" s="522">
        <v>19</v>
      </c>
      <c r="AM16" s="522">
        <v>20</v>
      </c>
      <c r="AN16" s="521">
        <v>21</v>
      </c>
      <c r="AO16" s="523">
        <v>22</v>
      </c>
      <c r="AP16" s="522">
        <v>23</v>
      </c>
      <c r="AQ16" s="522">
        <v>24</v>
      </c>
      <c r="AR16" s="522">
        <v>25</v>
      </c>
      <c r="AS16" s="522">
        <v>26</v>
      </c>
      <c r="AT16" s="522">
        <v>27</v>
      </c>
      <c r="AU16" s="521">
        <v>28</v>
      </c>
      <c r="AV16" s="528">
        <f>IF($BB$3="実績",IF(DAY(DATE($AC$2,$AG$2,29))=29,29,""),"")</f>
        <v>29</v>
      </c>
      <c r="AW16" s="527">
        <f>IF($BB$3="実績",IF(DAY(DATE($AC$2,$AG$2,30))=30,30,""),"")</f>
        <v>30</v>
      </c>
      <c r="AX16" s="526" t="str">
        <f>IF($BB$3="実績",IF(DAY(DATE($AC$2,$AG$2,31))=31,31,""),"")</f>
        <v/>
      </c>
      <c r="AY16" s="1289"/>
      <c r="AZ16" s="1290"/>
      <c r="BA16" s="1275"/>
      <c r="BB16" s="1294"/>
      <c r="BC16" s="1275"/>
      <c r="BD16" s="1276"/>
      <c r="BE16" s="1276"/>
      <c r="BF16" s="1276"/>
      <c r="BG16" s="1294"/>
    </row>
    <row r="17" spans="2:59" ht="20.25" hidden="1" customHeight="1">
      <c r="B17" s="1270"/>
      <c r="C17" s="1275"/>
      <c r="D17" s="1276"/>
      <c r="E17" s="1277"/>
      <c r="F17" s="525"/>
      <c r="G17" s="1282"/>
      <c r="H17" s="1285"/>
      <c r="I17" s="1276"/>
      <c r="J17" s="1276"/>
      <c r="K17" s="1277"/>
      <c r="L17" s="1285"/>
      <c r="M17" s="1276"/>
      <c r="N17" s="1277"/>
      <c r="O17" s="1285"/>
      <c r="P17" s="1276"/>
      <c r="Q17" s="1276"/>
      <c r="R17" s="1276"/>
      <c r="S17" s="1294"/>
      <c r="T17" s="524">
        <f>WEEKDAY(DATE($AC$2,$AG$2,1))</f>
        <v>4</v>
      </c>
      <c r="U17" s="522">
        <f>WEEKDAY(DATE($AC$2,$AG$2,2))</f>
        <v>5</v>
      </c>
      <c r="V17" s="522">
        <f>WEEKDAY(DATE($AC$2,$AG$2,3))</f>
        <v>6</v>
      </c>
      <c r="W17" s="522">
        <f>WEEKDAY(DATE($AC$2,$AG$2,4))</f>
        <v>7</v>
      </c>
      <c r="X17" s="522">
        <f>WEEKDAY(DATE($AC$2,$AG$2,5))</f>
        <v>1</v>
      </c>
      <c r="Y17" s="522">
        <f>WEEKDAY(DATE($AC$2,$AG$2,6))</f>
        <v>2</v>
      </c>
      <c r="Z17" s="521">
        <f>WEEKDAY(DATE($AC$2,$AG$2,7))</f>
        <v>3</v>
      </c>
      <c r="AA17" s="523">
        <f>WEEKDAY(DATE($AC$2,$AG$2,8))</f>
        <v>4</v>
      </c>
      <c r="AB17" s="522">
        <f>WEEKDAY(DATE($AC$2,$AG$2,9))</f>
        <v>5</v>
      </c>
      <c r="AC17" s="522">
        <f>WEEKDAY(DATE($AC$2,$AG$2,10))</f>
        <v>6</v>
      </c>
      <c r="AD17" s="522">
        <f>WEEKDAY(DATE($AC$2,$AG$2,11))</f>
        <v>7</v>
      </c>
      <c r="AE17" s="522">
        <f>WEEKDAY(DATE($AC$2,$AG$2,12))</f>
        <v>1</v>
      </c>
      <c r="AF17" s="522">
        <f>WEEKDAY(DATE($AC$2,$AG$2,13))</f>
        <v>2</v>
      </c>
      <c r="AG17" s="521">
        <f>WEEKDAY(DATE($AC$2,$AG$2,14))</f>
        <v>3</v>
      </c>
      <c r="AH17" s="523">
        <f>WEEKDAY(DATE($AC$2,$AG$2,15))</f>
        <v>4</v>
      </c>
      <c r="AI17" s="522">
        <f>WEEKDAY(DATE($AC$2,$AG$2,16))</f>
        <v>5</v>
      </c>
      <c r="AJ17" s="522">
        <f>WEEKDAY(DATE($AC$2,$AG$2,17))</f>
        <v>6</v>
      </c>
      <c r="AK17" s="522">
        <f>WEEKDAY(DATE($AC$2,$AG$2,18))</f>
        <v>7</v>
      </c>
      <c r="AL17" s="522">
        <f>WEEKDAY(DATE($AC$2,$AG$2,19))</f>
        <v>1</v>
      </c>
      <c r="AM17" s="522">
        <f>WEEKDAY(DATE($AC$2,$AG$2,20))</f>
        <v>2</v>
      </c>
      <c r="AN17" s="521">
        <f>WEEKDAY(DATE($AC$2,$AG$2,21))</f>
        <v>3</v>
      </c>
      <c r="AO17" s="523">
        <f>WEEKDAY(DATE($AC$2,$AG$2,22))</f>
        <v>4</v>
      </c>
      <c r="AP17" s="522">
        <f>WEEKDAY(DATE($AC$2,$AG$2,23))</f>
        <v>5</v>
      </c>
      <c r="AQ17" s="522">
        <f>WEEKDAY(DATE($AC$2,$AG$2,24))</f>
        <v>6</v>
      </c>
      <c r="AR17" s="522">
        <f>WEEKDAY(DATE($AC$2,$AG$2,25))</f>
        <v>7</v>
      </c>
      <c r="AS17" s="522">
        <f>WEEKDAY(DATE($AC$2,$AG$2,26))</f>
        <v>1</v>
      </c>
      <c r="AT17" s="522">
        <f>WEEKDAY(DATE($AC$2,$AG$2,27))</f>
        <v>2</v>
      </c>
      <c r="AU17" s="521">
        <f>WEEKDAY(DATE($AC$2,$AG$2,28))</f>
        <v>3</v>
      </c>
      <c r="AV17" s="523">
        <f>IF(AV16=29,WEEKDAY(DATE($AC$2,$AG$2,29)),0)</f>
        <v>4</v>
      </c>
      <c r="AW17" s="522">
        <f>IF(AW16=30,WEEKDAY(DATE($AC$2,$AG$2,30)),0)</f>
        <v>5</v>
      </c>
      <c r="AX17" s="521">
        <f>IF(AX16=31,WEEKDAY(DATE($AC$2,$AG$2,31)),0)</f>
        <v>0</v>
      </c>
      <c r="AY17" s="1289"/>
      <c r="AZ17" s="1290"/>
      <c r="BA17" s="1275"/>
      <c r="BB17" s="1294"/>
      <c r="BC17" s="1275"/>
      <c r="BD17" s="1276"/>
      <c r="BE17" s="1276"/>
      <c r="BF17" s="1276"/>
      <c r="BG17" s="1294"/>
    </row>
    <row r="18" spans="2:59" ht="20.25" customHeight="1" thickBot="1">
      <c r="B18" s="1271"/>
      <c r="C18" s="1278"/>
      <c r="D18" s="1279"/>
      <c r="E18" s="1280"/>
      <c r="F18" s="520"/>
      <c r="G18" s="1283"/>
      <c r="H18" s="1286"/>
      <c r="I18" s="1279"/>
      <c r="J18" s="1279"/>
      <c r="K18" s="1280"/>
      <c r="L18" s="1286"/>
      <c r="M18" s="1279"/>
      <c r="N18" s="1280"/>
      <c r="O18" s="1286"/>
      <c r="P18" s="1279"/>
      <c r="Q18" s="1279"/>
      <c r="R18" s="1279"/>
      <c r="S18" s="1295"/>
      <c r="T18" s="519" t="str">
        <f t="shared" ref="T18:AU18" si="0">IF(T17=1,"日",IF(T17=2,"月",IF(T17=3,"火",IF(T17=4,"水",IF(T17=5,"木",IF(T17=6,"金","土"))))))</f>
        <v>水</v>
      </c>
      <c r="U18" s="516" t="str">
        <f t="shared" si="0"/>
        <v>木</v>
      </c>
      <c r="V18" s="516" t="str">
        <f t="shared" si="0"/>
        <v>金</v>
      </c>
      <c r="W18" s="516" t="str">
        <f t="shared" si="0"/>
        <v>土</v>
      </c>
      <c r="X18" s="516" t="str">
        <f t="shared" si="0"/>
        <v>日</v>
      </c>
      <c r="Y18" s="516" t="str">
        <f t="shared" si="0"/>
        <v>月</v>
      </c>
      <c r="Z18" s="517" t="str">
        <f t="shared" si="0"/>
        <v>火</v>
      </c>
      <c r="AA18" s="518" t="str">
        <f t="shared" si="0"/>
        <v>水</v>
      </c>
      <c r="AB18" s="516" t="str">
        <f t="shared" si="0"/>
        <v>木</v>
      </c>
      <c r="AC18" s="516" t="str">
        <f t="shared" si="0"/>
        <v>金</v>
      </c>
      <c r="AD18" s="516" t="str">
        <f t="shared" si="0"/>
        <v>土</v>
      </c>
      <c r="AE18" s="516" t="str">
        <f t="shared" si="0"/>
        <v>日</v>
      </c>
      <c r="AF18" s="516" t="str">
        <f t="shared" si="0"/>
        <v>月</v>
      </c>
      <c r="AG18" s="517" t="str">
        <f t="shared" si="0"/>
        <v>火</v>
      </c>
      <c r="AH18" s="518" t="str">
        <f t="shared" si="0"/>
        <v>水</v>
      </c>
      <c r="AI18" s="516" t="str">
        <f t="shared" si="0"/>
        <v>木</v>
      </c>
      <c r="AJ18" s="516" t="str">
        <f t="shared" si="0"/>
        <v>金</v>
      </c>
      <c r="AK18" s="516" t="str">
        <f t="shared" si="0"/>
        <v>土</v>
      </c>
      <c r="AL18" s="516" t="str">
        <f t="shared" si="0"/>
        <v>日</v>
      </c>
      <c r="AM18" s="516" t="str">
        <f t="shared" si="0"/>
        <v>月</v>
      </c>
      <c r="AN18" s="517" t="str">
        <f t="shared" si="0"/>
        <v>火</v>
      </c>
      <c r="AO18" s="518" t="str">
        <f t="shared" si="0"/>
        <v>水</v>
      </c>
      <c r="AP18" s="516" t="str">
        <f t="shared" si="0"/>
        <v>木</v>
      </c>
      <c r="AQ18" s="516" t="str">
        <f t="shared" si="0"/>
        <v>金</v>
      </c>
      <c r="AR18" s="516" t="str">
        <f t="shared" si="0"/>
        <v>土</v>
      </c>
      <c r="AS18" s="516" t="str">
        <f t="shared" si="0"/>
        <v>日</v>
      </c>
      <c r="AT18" s="516" t="str">
        <f t="shared" si="0"/>
        <v>月</v>
      </c>
      <c r="AU18" s="517" t="str">
        <f t="shared" si="0"/>
        <v>火</v>
      </c>
      <c r="AV18" s="516" t="str">
        <f>IF(AV17=1,"日",IF(AV17=2,"月",IF(AV17=3,"火",IF(AV17=4,"水",IF(AV17=5,"木",IF(AV17=6,"金",IF(AV17=0,"","土")))))))</f>
        <v>水</v>
      </c>
      <c r="AW18" s="516" t="str">
        <f>IF(AW17=1,"日",IF(AW17=2,"月",IF(AW17=3,"火",IF(AW17=4,"水",IF(AW17=5,"木",IF(AW17=6,"金",IF(AW17=0,"","土")))))))</f>
        <v>木</v>
      </c>
      <c r="AX18" s="516" t="str">
        <f>IF(AX17=1,"日",IF(AX17=2,"月",IF(AX17=3,"火",IF(AX17=4,"水",IF(AX17=5,"木",IF(AX17=6,"金",IF(AX17=0,"","土")))))))</f>
        <v/>
      </c>
      <c r="AY18" s="1291"/>
      <c r="AZ18" s="1292"/>
      <c r="BA18" s="1278"/>
      <c r="BB18" s="1295"/>
      <c r="BC18" s="1278"/>
      <c r="BD18" s="1279"/>
      <c r="BE18" s="1279"/>
      <c r="BF18" s="1279"/>
      <c r="BG18" s="1295"/>
    </row>
    <row r="19" spans="2:59" ht="20.25" customHeight="1">
      <c r="B19" s="515"/>
      <c r="C19" s="1244"/>
      <c r="D19" s="1245"/>
      <c r="E19" s="1246"/>
      <c r="F19" s="514"/>
      <c r="G19" s="1247" t="s">
        <v>511</v>
      </c>
      <c r="H19" s="1248"/>
      <c r="I19" s="1245"/>
      <c r="J19" s="1245"/>
      <c r="K19" s="1246"/>
      <c r="L19" s="1296" t="s">
        <v>523</v>
      </c>
      <c r="M19" s="1267"/>
      <c r="N19" s="1297"/>
      <c r="O19" s="513" t="s">
        <v>352</v>
      </c>
      <c r="P19" s="512"/>
      <c r="Q19" s="512"/>
      <c r="R19" s="511"/>
      <c r="S19" s="510"/>
      <c r="T19" s="507" t="s">
        <v>509</v>
      </c>
      <c r="U19" s="507" t="s">
        <v>509</v>
      </c>
      <c r="V19" s="507" t="s">
        <v>509</v>
      </c>
      <c r="W19" s="507" t="s">
        <v>469</v>
      </c>
      <c r="X19" s="507" t="s">
        <v>509</v>
      </c>
      <c r="Y19" s="507" t="s">
        <v>499</v>
      </c>
      <c r="Z19" s="509" t="s">
        <v>469</v>
      </c>
      <c r="AA19" s="508" t="s">
        <v>509</v>
      </c>
      <c r="AB19" s="507" t="s">
        <v>469</v>
      </c>
      <c r="AC19" s="507" t="s">
        <v>469</v>
      </c>
      <c r="AD19" s="507" t="s">
        <v>509</v>
      </c>
      <c r="AE19" s="507" t="s">
        <v>509</v>
      </c>
      <c r="AF19" s="507" t="s">
        <v>469</v>
      </c>
      <c r="AG19" s="509" t="s">
        <v>509</v>
      </c>
      <c r="AH19" s="508" t="s">
        <v>469</v>
      </c>
      <c r="AI19" s="507" t="s">
        <v>509</v>
      </c>
      <c r="AJ19" s="507" t="s">
        <v>509</v>
      </c>
      <c r="AK19" s="507" t="s">
        <v>509</v>
      </c>
      <c r="AL19" s="507" t="s">
        <v>509</v>
      </c>
      <c r="AM19" s="507" t="s">
        <v>509</v>
      </c>
      <c r="AN19" s="509" t="s">
        <v>469</v>
      </c>
      <c r="AO19" s="508" t="s">
        <v>469</v>
      </c>
      <c r="AP19" s="507" t="s">
        <v>509</v>
      </c>
      <c r="AQ19" s="507" t="s">
        <v>509</v>
      </c>
      <c r="AR19" s="507" t="s">
        <v>509</v>
      </c>
      <c r="AS19" s="507" t="s">
        <v>509</v>
      </c>
      <c r="AT19" s="507" t="s">
        <v>509</v>
      </c>
      <c r="AU19" s="509" t="s">
        <v>469</v>
      </c>
      <c r="AV19" s="508"/>
      <c r="AW19" s="507"/>
      <c r="AX19" s="507"/>
      <c r="AY19" s="1240"/>
      <c r="AZ19" s="1241"/>
      <c r="BA19" s="1242"/>
      <c r="BB19" s="1243"/>
      <c r="BC19" s="1266"/>
      <c r="BD19" s="1267"/>
      <c r="BE19" s="1267"/>
      <c r="BF19" s="1267"/>
      <c r="BG19" s="1268"/>
    </row>
    <row r="20" spans="2:59" ht="20.25" customHeight="1">
      <c r="B20" s="465">
        <v>1</v>
      </c>
      <c r="C20" s="1172" t="s">
        <v>522</v>
      </c>
      <c r="D20" s="1173"/>
      <c r="E20" s="1174"/>
      <c r="F20" s="474"/>
      <c r="G20" s="1176"/>
      <c r="H20" s="1178" t="s">
        <v>521</v>
      </c>
      <c r="I20" s="1173"/>
      <c r="J20" s="1173"/>
      <c r="K20" s="1174"/>
      <c r="L20" s="1182"/>
      <c r="M20" s="1183"/>
      <c r="N20" s="1184"/>
      <c r="O20" s="473" t="s">
        <v>351</v>
      </c>
      <c r="P20" s="472"/>
      <c r="Q20" s="472"/>
      <c r="R20" s="471"/>
      <c r="S20" s="470"/>
      <c r="T20" s="468">
        <f>IF(T19="","",VLOOKUP(T19,'【記載例】シフト記号表（勤務時間帯）'!$C$5:$W$46,21,FALSE))</f>
        <v>8</v>
      </c>
      <c r="U20" s="467">
        <f>IF(U19="","",VLOOKUP(U19,'【記載例】シフト記号表（勤務時間帯）'!$C$5:$W$46,21,FALSE))</f>
        <v>8</v>
      </c>
      <c r="V20" s="467">
        <f>IF(V19="","",VLOOKUP(V19,'【記載例】シフト記号表（勤務時間帯）'!$C$5:$W$46,21,FALSE))</f>
        <v>8</v>
      </c>
      <c r="W20" s="467" t="str">
        <f>IF(W19="","",VLOOKUP(W19,'【記載例】シフト記号表（勤務時間帯）'!$C$5:$W$46,21,FALSE))</f>
        <v>-</v>
      </c>
      <c r="X20" s="467">
        <f>IF(X19="","",VLOOKUP(X19,'【記載例】シフト記号表（勤務時間帯）'!$C$5:$W$46,21,FALSE))</f>
        <v>8</v>
      </c>
      <c r="Y20" s="467">
        <f>IF(Y19="","",VLOOKUP(Y19,'【記載例】シフト記号表（勤務時間帯）'!$C$5:$W$46,21,FALSE))</f>
        <v>7.9999999999999982</v>
      </c>
      <c r="Z20" s="469" t="str">
        <f>IF(Z19="","",VLOOKUP(Z19,'【記載例】シフト記号表（勤務時間帯）'!$C$5:$W$46,21,FALSE))</f>
        <v>-</v>
      </c>
      <c r="AA20" s="468">
        <f>IF(AA19="","",VLOOKUP(AA19,'【記載例】シフト記号表（勤務時間帯）'!$C$5:$W$46,21,FALSE))</f>
        <v>8</v>
      </c>
      <c r="AB20" s="467" t="str">
        <f>IF(AB19="","",VLOOKUP(AB19,'【記載例】シフト記号表（勤務時間帯）'!$C$5:$W$46,21,FALSE))</f>
        <v>-</v>
      </c>
      <c r="AC20" s="467" t="str">
        <f>IF(AC19="","",VLOOKUP(AC19,'【記載例】シフト記号表（勤務時間帯）'!$C$5:$W$46,21,FALSE))</f>
        <v>-</v>
      </c>
      <c r="AD20" s="467">
        <f>IF(AD19="","",VLOOKUP(AD19,'【記載例】シフト記号表（勤務時間帯）'!$C$5:$W$46,21,FALSE))</f>
        <v>8</v>
      </c>
      <c r="AE20" s="467">
        <f>IF(AE19="","",VLOOKUP(AE19,'【記載例】シフト記号表（勤務時間帯）'!$C$5:$W$46,21,FALSE))</f>
        <v>8</v>
      </c>
      <c r="AF20" s="467" t="str">
        <f>IF(AF19="","",VLOOKUP(AF19,'【記載例】シフト記号表（勤務時間帯）'!$C$5:$W$46,21,FALSE))</f>
        <v>-</v>
      </c>
      <c r="AG20" s="469">
        <f>IF(AG19="","",VLOOKUP(AG19,'【記載例】シフト記号表（勤務時間帯）'!$C$5:$W$46,21,FALSE))</f>
        <v>8</v>
      </c>
      <c r="AH20" s="468" t="str">
        <f>IF(AH19="","",VLOOKUP(AH19,'【記載例】シフト記号表（勤務時間帯）'!$C$5:$W$46,21,FALSE))</f>
        <v>-</v>
      </c>
      <c r="AI20" s="467">
        <f>IF(AI19="","",VLOOKUP(AI19,'【記載例】シフト記号表（勤務時間帯）'!$C$5:$W$46,21,FALSE))</f>
        <v>8</v>
      </c>
      <c r="AJ20" s="467">
        <f>IF(AJ19="","",VLOOKUP(AJ19,'【記載例】シフト記号表（勤務時間帯）'!$C$5:$W$46,21,FALSE))</f>
        <v>8</v>
      </c>
      <c r="AK20" s="467">
        <f>IF(AK19="","",VLOOKUP(AK19,'【記載例】シフト記号表（勤務時間帯）'!$C$5:$W$46,21,FALSE))</f>
        <v>8</v>
      </c>
      <c r="AL20" s="467">
        <f>IF(AL19="","",VLOOKUP(AL19,'【記載例】シフト記号表（勤務時間帯）'!$C$5:$W$46,21,FALSE))</f>
        <v>8</v>
      </c>
      <c r="AM20" s="467">
        <f>IF(AM19="","",VLOOKUP(AM19,'【記載例】シフト記号表（勤務時間帯）'!$C$5:$W$46,21,FALSE))</f>
        <v>8</v>
      </c>
      <c r="AN20" s="469" t="str">
        <f>IF(AN19="","",VLOOKUP(AN19,'【記載例】シフト記号表（勤務時間帯）'!$C$5:$W$46,21,FALSE))</f>
        <v>-</v>
      </c>
      <c r="AO20" s="468" t="str">
        <f>IF(AO19="","",VLOOKUP(AO19,'【記載例】シフト記号表（勤務時間帯）'!$C$5:$W$46,21,FALSE))</f>
        <v>-</v>
      </c>
      <c r="AP20" s="467">
        <f>IF(AP19="","",VLOOKUP(AP19,'【記載例】シフト記号表（勤務時間帯）'!$C$5:$W$46,21,FALSE))</f>
        <v>8</v>
      </c>
      <c r="AQ20" s="467">
        <f>IF(AQ19="","",VLOOKUP(AQ19,'【記載例】シフト記号表（勤務時間帯）'!$C$5:$W$46,21,FALSE))</f>
        <v>8</v>
      </c>
      <c r="AR20" s="467">
        <f>IF(AR19="","",VLOOKUP(AR19,'【記載例】シフト記号表（勤務時間帯）'!$C$5:$W$46,21,FALSE))</f>
        <v>8</v>
      </c>
      <c r="AS20" s="467">
        <f>IF(AS19="","",VLOOKUP(AS19,'【記載例】シフト記号表（勤務時間帯）'!$C$5:$W$46,21,FALSE))</f>
        <v>8</v>
      </c>
      <c r="AT20" s="467">
        <f>IF(AT19="","",VLOOKUP(AT19,'【記載例】シフト記号表（勤務時間帯）'!$C$5:$W$46,21,FALSE))</f>
        <v>8</v>
      </c>
      <c r="AU20" s="469" t="str">
        <f>IF(AU19="","",VLOOKUP(AU19,'【記載例】シフト記号表（勤務時間帯）'!$C$5:$W$46,21,FALSE))</f>
        <v>-</v>
      </c>
      <c r="AV20" s="468" t="str">
        <f>IF(AV19="","",VLOOKUP(AV19,'【記載例】シフト記号表（勤務時間帯）'!$C$5:$W$46,21,FALSE))</f>
        <v/>
      </c>
      <c r="AW20" s="467" t="str">
        <f>IF(AW19="","",VLOOKUP(AW19,'【記載例】シフト記号表（勤務時間帯）'!$C$5:$W$46,21,FALSE))</f>
        <v/>
      </c>
      <c r="AX20" s="466" t="str">
        <f>IF(AX19="","",VLOOKUP(AX19,'【記載例】シフト記号表（勤務時間帯）'!$C$5:$W$46,21,FALSE))</f>
        <v/>
      </c>
      <c r="AY20" s="1196">
        <f>IF($BB$3="計画",SUM(T20:AU20),IF($BB$3="実績",SUM(T20:AX20),""))</f>
        <v>152</v>
      </c>
      <c r="AZ20" s="1197"/>
      <c r="BA20" s="1198">
        <f>IF($BB$3="計画",AY20/4,IF($BB$3="実績",(AY20/($BB$7/7)),""))</f>
        <v>35.466666666666669</v>
      </c>
      <c r="BB20" s="1199"/>
      <c r="BC20" s="1194"/>
      <c r="BD20" s="1183"/>
      <c r="BE20" s="1183"/>
      <c r="BF20" s="1183"/>
      <c r="BG20" s="1195"/>
    </row>
    <row r="21" spans="2:59" ht="20.25" customHeight="1">
      <c r="B21" s="489"/>
      <c r="C21" s="1236"/>
      <c r="D21" s="1237"/>
      <c r="E21" s="1238"/>
      <c r="F21" s="488" t="str">
        <f>C20</f>
        <v>管理者</v>
      </c>
      <c r="G21" s="1208"/>
      <c r="H21" s="1239"/>
      <c r="I21" s="1237"/>
      <c r="J21" s="1237"/>
      <c r="K21" s="1238"/>
      <c r="L21" s="1209"/>
      <c r="M21" s="1210"/>
      <c r="N21" s="1211"/>
      <c r="O21" s="497" t="s">
        <v>350</v>
      </c>
      <c r="P21" s="496"/>
      <c r="Q21" s="496"/>
      <c r="R21" s="502"/>
      <c r="S21" s="501"/>
      <c r="T21" s="458" t="str">
        <f>IF(T19="","",VLOOKUP(T19,'【記載例】シフト記号表（勤務時間帯）'!$C$5:$Y$46,23,FALSE))</f>
        <v>-</v>
      </c>
      <c r="U21" s="442" t="str">
        <f>IF(U19="","",VLOOKUP(U19,'【記載例】シフト記号表（勤務時間帯）'!$C$5:$Y$46,23,FALSE))</f>
        <v>-</v>
      </c>
      <c r="V21" s="442" t="str">
        <f>IF(V19="","",VLOOKUP(V19,'【記載例】シフト記号表（勤務時間帯）'!$C$5:$Y$46,23,FALSE))</f>
        <v>-</v>
      </c>
      <c r="W21" s="442" t="str">
        <f>IF(W19="","",VLOOKUP(W19,'【記載例】シフト記号表（勤務時間帯）'!$C$5:$Y$46,23,FALSE))</f>
        <v>-</v>
      </c>
      <c r="X21" s="442" t="str">
        <f>IF(X19="","",VLOOKUP(X19,'【記載例】シフト記号表（勤務時間帯）'!$C$5:$Y$46,23,FALSE))</f>
        <v>-</v>
      </c>
      <c r="Y21" s="442" t="str">
        <f>IF(Y19="","",VLOOKUP(Y19,'【記載例】シフト記号表（勤務時間帯）'!$C$5:$Y$46,23,FALSE))</f>
        <v>-</v>
      </c>
      <c r="Z21" s="459" t="str">
        <f>IF(Z19="","",VLOOKUP(Z19,'【記載例】シフト記号表（勤務時間帯）'!$C$5:$Y$46,23,FALSE))</f>
        <v>-</v>
      </c>
      <c r="AA21" s="458" t="str">
        <f>IF(AA19="","",VLOOKUP(AA19,'【記載例】シフト記号表（勤務時間帯）'!$C$5:$Y$46,23,FALSE))</f>
        <v>-</v>
      </c>
      <c r="AB21" s="442" t="str">
        <f>IF(AB19="","",VLOOKUP(AB19,'【記載例】シフト記号表（勤務時間帯）'!$C$5:$Y$46,23,FALSE))</f>
        <v>-</v>
      </c>
      <c r="AC21" s="442" t="str">
        <f>IF(AC19="","",VLOOKUP(AC19,'【記載例】シフト記号表（勤務時間帯）'!$C$5:$Y$46,23,FALSE))</f>
        <v>-</v>
      </c>
      <c r="AD21" s="442" t="str">
        <f>IF(AD19="","",VLOOKUP(AD19,'【記載例】シフト記号表（勤務時間帯）'!$C$5:$Y$46,23,FALSE))</f>
        <v>-</v>
      </c>
      <c r="AE21" s="442" t="str">
        <f>IF(AE19="","",VLOOKUP(AE19,'【記載例】シフト記号表（勤務時間帯）'!$C$5:$Y$46,23,FALSE))</f>
        <v>-</v>
      </c>
      <c r="AF21" s="442" t="str">
        <f>IF(AF19="","",VLOOKUP(AF19,'【記載例】シフト記号表（勤務時間帯）'!$C$5:$Y$46,23,FALSE))</f>
        <v>-</v>
      </c>
      <c r="AG21" s="459" t="str">
        <f>IF(AG19="","",VLOOKUP(AG19,'【記載例】シフト記号表（勤務時間帯）'!$C$5:$Y$46,23,FALSE))</f>
        <v>-</v>
      </c>
      <c r="AH21" s="458" t="str">
        <f>IF(AH19="","",VLOOKUP(AH19,'【記載例】シフト記号表（勤務時間帯）'!$C$5:$Y$46,23,FALSE))</f>
        <v>-</v>
      </c>
      <c r="AI21" s="442" t="str">
        <f>IF(AI19="","",VLOOKUP(AI19,'【記載例】シフト記号表（勤務時間帯）'!$C$5:$Y$46,23,FALSE))</f>
        <v>-</v>
      </c>
      <c r="AJ21" s="442" t="str">
        <f>IF(AJ19="","",VLOOKUP(AJ19,'【記載例】シフト記号表（勤務時間帯）'!$C$5:$Y$46,23,FALSE))</f>
        <v>-</v>
      </c>
      <c r="AK21" s="442" t="str">
        <f>IF(AK19="","",VLOOKUP(AK19,'【記載例】シフト記号表（勤務時間帯）'!$C$5:$Y$46,23,FALSE))</f>
        <v>-</v>
      </c>
      <c r="AL21" s="442" t="str">
        <f>IF(AL19="","",VLOOKUP(AL19,'【記載例】シフト記号表（勤務時間帯）'!$C$5:$Y$46,23,FALSE))</f>
        <v>-</v>
      </c>
      <c r="AM21" s="442" t="str">
        <f>IF(AM19="","",VLOOKUP(AM19,'【記載例】シフト記号表（勤務時間帯）'!$C$5:$Y$46,23,FALSE))</f>
        <v>-</v>
      </c>
      <c r="AN21" s="459" t="str">
        <f>IF(AN19="","",VLOOKUP(AN19,'【記載例】シフト記号表（勤務時間帯）'!$C$5:$Y$46,23,FALSE))</f>
        <v>-</v>
      </c>
      <c r="AO21" s="458" t="str">
        <f>IF(AO19="","",VLOOKUP(AO19,'【記載例】シフト記号表（勤務時間帯）'!$C$5:$Y$46,23,FALSE))</f>
        <v>-</v>
      </c>
      <c r="AP21" s="442" t="str">
        <f>IF(AP19="","",VLOOKUP(AP19,'【記載例】シフト記号表（勤務時間帯）'!$C$5:$Y$46,23,FALSE))</f>
        <v>-</v>
      </c>
      <c r="AQ21" s="442" t="str">
        <f>IF(AQ19="","",VLOOKUP(AQ19,'【記載例】シフト記号表（勤務時間帯）'!$C$5:$Y$46,23,FALSE))</f>
        <v>-</v>
      </c>
      <c r="AR21" s="442" t="str">
        <f>IF(AR19="","",VLOOKUP(AR19,'【記載例】シフト記号表（勤務時間帯）'!$C$5:$Y$46,23,FALSE))</f>
        <v>-</v>
      </c>
      <c r="AS21" s="442" t="str">
        <f>IF(AS19="","",VLOOKUP(AS19,'【記載例】シフト記号表（勤務時間帯）'!$C$5:$Y$46,23,FALSE))</f>
        <v>-</v>
      </c>
      <c r="AT21" s="442" t="str">
        <f>IF(AT19="","",VLOOKUP(AT19,'【記載例】シフト記号表（勤務時間帯）'!$C$5:$Y$46,23,FALSE))</f>
        <v>-</v>
      </c>
      <c r="AU21" s="459" t="str">
        <f>IF(AU19="","",VLOOKUP(AU19,'【記載例】シフト記号表（勤務時間帯）'!$C$5:$Y$46,23,FALSE))</f>
        <v>-</v>
      </c>
      <c r="AV21" s="458" t="str">
        <f>IF(AV19="","",VLOOKUP(AV19,'【記載例】シフト記号表（勤務時間帯）'!$C$5:$Y$46,23,FALSE))</f>
        <v/>
      </c>
      <c r="AW21" s="442" t="str">
        <f>IF(AW19="","",VLOOKUP(AW19,'【記載例】シフト記号表（勤務時間帯）'!$C$5:$Y$46,23,FALSE))</f>
        <v/>
      </c>
      <c r="AX21" s="441" t="str">
        <f>IF(AX19="","",VLOOKUP(AX19,'【記載例】シフト記号表（勤務時間帯）'!$C$5:$Y$46,23,FALSE))</f>
        <v/>
      </c>
      <c r="AY21" s="1204">
        <f>IF($BB$3="計画",SUM(T21:AU21),IF($BB$3="実績",SUM(T21:AX21),""))</f>
        <v>0</v>
      </c>
      <c r="AZ21" s="1205"/>
      <c r="BA21" s="1206">
        <f>IF($BB$3="計画",AY21/4,IF($BB$3="実績",(AY21/($BB$7/7)),""))</f>
        <v>0</v>
      </c>
      <c r="BB21" s="1207"/>
      <c r="BC21" s="1234"/>
      <c r="BD21" s="1210"/>
      <c r="BE21" s="1210"/>
      <c r="BF21" s="1210"/>
      <c r="BG21" s="1235"/>
    </row>
    <row r="22" spans="2:59" ht="20.25" customHeight="1">
      <c r="B22" s="483"/>
      <c r="C22" s="1301"/>
      <c r="D22" s="1302"/>
      <c r="E22" s="1303"/>
      <c r="F22" s="506"/>
      <c r="G22" s="1304" t="s">
        <v>511</v>
      </c>
      <c r="H22" s="1305"/>
      <c r="I22" s="1302"/>
      <c r="J22" s="1302"/>
      <c r="K22" s="1303"/>
      <c r="L22" s="1179" t="s">
        <v>520</v>
      </c>
      <c r="M22" s="1180"/>
      <c r="N22" s="1181"/>
      <c r="O22" s="493" t="s">
        <v>352</v>
      </c>
      <c r="P22" s="500"/>
      <c r="Q22" s="500"/>
      <c r="R22" s="499"/>
      <c r="S22" s="498"/>
      <c r="T22" s="477" t="s">
        <v>515</v>
      </c>
      <c r="U22" s="505" t="s">
        <v>515</v>
      </c>
      <c r="V22" s="505" t="s">
        <v>515</v>
      </c>
      <c r="W22" s="505" t="s">
        <v>515</v>
      </c>
      <c r="X22" s="505" t="s">
        <v>469</v>
      </c>
      <c r="Y22" s="505" t="s">
        <v>515</v>
      </c>
      <c r="Z22" s="478" t="s">
        <v>515</v>
      </c>
      <c r="AA22" s="477" t="s">
        <v>469</v>
      </c>
      <c r="AB22" s="505" t="s">
        <v>515</v>
      </c>
      <c r="AC22" s="505" t="s">
        <v>515</v>
      </c>
      <c r="AD22" s="505" t="s">
        <v>515</v>
      </c>
      <c r="AE22" s="505" t="s">
        <v>469</v>
      </c>
      <c r="AF22" s="505" t="s">
        <v>469</v>
      </c>
      <c r="AG22" s="478" t="s">
        <v>515</v>
      </c>
      <c r="AH22" s="477" t="s">
        <v>515</v>
      </c>
      <c r="AI22" s="505" t="s">
        <v>515</v>
      </c>
      <c r="AJ22" s="505" t="s">
        <v>469</v>
      </c>
      <c r="AK22" s="505" t="s">
        <v>515</v>
      </c>
      <c r="AL22" s="505" t="s">
        <v>515</v>
      </c>
      <c r="AM22" s="505" t="s">
        <v>515</v>
      </c>
      <c r="AN22" s="478" t="s">
        <v>515</v>
      </c>
      <c r="AO22" s="477" t="s">
        <v>515</v>
      </c>
      <c r="AP22" s="505" t="s">
        <v>469</v>
      </c>
      <c r="AQ22" s="505" t="s">
        <v>515</v>
      </c>
      <c r="AR22" s="505" t="s">
        <v>469</v>
      </c>
      <c r="AS22" s="505" t="s">
        <v>515</v>
      </c>
      <c r="AT22" s="505" t="s">
        <v>469</v>
      </c>
      <c r="AU22" s="478" t="s">
        <v>515</v>
      </c>
      <c r="AV22" s="477"/>
      <c r="AW22" s="505"/>
      <c r="AX22" s="505"/>
      <c r="AY22" s="1188"/>
      <c r="AZ22" s="1189"/>
      <c r="BA22" s="1190"/>
      <c r="BB22" s="1191"/>
      <c r="BC22" s="1192"/>
      <c r="BD22" s="1180"/>
      <c r="BE22" s="1180"/>
      <c r="BF22" s="1180"/>
      <c r="BG22" s="1193"/>
    </row>
    <row r="23" spans="2:59" ht="20.25" customHeight="1">
      <c r="B23" s="465">
        <f>B20+1</f>
        <v>2</v>
      </c>
      <c r="C23" s="1172" t="s">
        <v>519</v>
      </c>
      <c r="D23" s="1173"/>
      <c r="E23" s="1174"/>
      <c r="F23" s="474"/>
      <c r="G23" s="1176"/>
      <c r="H23" s="1178" t="s">
        <v>519</v>
      </c>
      <c r="I23" s="1173"/>
      <c r="J23" s="1173"/>
      <c r="K23" s="1174"/>
      <c r="L23" s="1182"/>
      <c r="M23" s="1183"/>
      <c r="N23" s="1184"/>
      <c r="O23" s="473" t="s">
        <v>351</v>
      </c>
      <c r="P23" s="472"/>
      <c r="Q23" s="472"/>
      <c r="R23" s="471"/>
      <c r="S23" s="470"/>
      <c r="T23" s="468">
        <f>IF(T22="","",VLOOKUP(T22,'【記載例】シフト記号表（勤務時間帯）'!$C$5:$W$46,21,FALSE))</f>
        <v>7.9999999999999982</v>
      </c>
      <c r="U23" s="467">
        <f>IF(U22="","",VLOOKUP(U22,'【記載例】シフト記号表（勤務時間帯）'!$C$5:$W$46,21,FALSE))</f>
        <v>7.9999999999999982</v>
      </c>
      <c r="V23" s="467">
        <f>IF(V22="","",VLOOKUP(V22,'【記載例】シフト記号表（勤務時間帯）'!$C$5:$W$46,21,FALSE))</f>
        <v>7.9999999999999982</v>
      </c>
      <c r="W23" s="467">
        <f>IF(W22="","",VLOOKUP(W22,'【記載例】シフト記号表（勤務時間帯）'!$C$5:$W$46,21,FALSE))</f>
        <v>7.9999999999999982</v>
      </c>
      <c r="X23" s="467" t="str">
        <f>IF(X22="","",VLOOKUP(X22,'【記載例】シフト記号表（勤務時間帯）'!$C$5:$W$46,21,FALSE))</f>
        <v>-</v>
      </c>
      <c r="Y23" s="467">
        <f>IF(Y22="","",VLOOKUP(Y22,'【記載例】シフト記号表（勤務時間帯）'!$C$5:$W$46,21,FALSE))</f>
        <v>7.9999999999999982</v>
      </c>
      <c r="Z23" s="469">
        <f>IF(Z22="","",VLOOKUP(Z22,'【記載例】シフト記号表（勤務時間帯）'!$C$5:$W$46,21,FALSE))</f>
        <v>7.9999999999999982</v>
      </c>
      <c r="AA23" s="468" t="str">
        <f>IF(AA22="","",VLOOKUP(AA22,'【記載例】シフト記号表（勤務時間帯）'!$C$5:$W$46,21,FALSE))</f>
        <v>-</v>
      </c>
      <c r="AB23" s="467">
        <f>IF(AB22="","",VLOOKUP(AB22,'【記載例】シフト記号表（勤務時間帯）'!$C$5:$W$46,21,FALSE))</f>
        <v>7.9999999999999982</v>
      </c>
      <c r="AC23" s="467">
        <f>IF(AC22="","",VLOOKUP(AC22,'【記載例】シフト記号表（勤務時間帯）'!$C$5:$W$46,21,FALSE))</f>
        <v>7.9999999999999982</v>
      </c>
      <c r="AD23" s="467">
        <f>IF(AD22="","",VLOOKUP(AD22,'【記載例】シフト記号表（勤務時間帯）'!$C$5:$W$46,21,FALSE))</f>
        <v>7.9999999999999982</v>
      </c>
      <c r="AE23" s="467" t="str">
        <f>IF(AE22="","",VLOOKUP(AE22,'【記載例】シフト記号表（勤務時間帯）'!$C$5:$W$46,21,FALSE))</f>
        <v>-</v>
      </c>
      <c r="AF23" s="467" t="str">
        <f>IF(AF22="","",VLOOKUP(AF22,'【記載例】シフト記号表（勤務時間帯）'!$C$5:$W$46,21,FALSE))</f>
        <v>-</v>
      </c>
      <c r="AG23" s="469">
        <f>IF(AG22="","",VLOOKUP(AG22,'【記載例】シフト記号表（勤務時間帯）'!$C$5:$W$46,21,FALSE))</f>
        <v>7.9999999999999982</v>
      </c>
      <c r="AH23" s="468">
        <f>IF(AH22="","",VLOOKUP(AH22,'【記載例】シフト記号表（勤務時間帯）'!$C$5:$W$46,21,FALSE))</f>
        <v>7.9999999999999982</v>
      </c>
      <c r="AI23" s="467">
        <f>IF(AI22="","",VLOOKUP(AI22,'【記載例】シフト記号表（勤務時間帯）'!$C$5:$W$46,21,FALSE))</f>
        <v>7.9999999999999982</v>
      </c>
      <c r="AJ23" s="467" t="str">
        <f>IF(AJ22="","",VLOOKUP(AJ22,'【記載例】シフト記号表（勤務時間帯）'!$C$5:$W$46,21,FALSE))</f>
        <v>-</v>
      </c>
      <c r="AK23" s="467">
        <f>IF(AK22="","",VLOOKUP(AK22,'【記載例】シフト記号表（勤務時間帯）'!$C$5:$W$46,21,FALSE))</f>
        <v>7.9999999999999982</v>
      </c>
      <c r="AL23" s="467">
        <f>IF(AL22="","",VLOOKUP(AL22,'【記載例】シフト記号表（勤務時間帯）'!$C$5:$W$46,21,FALSE))</f>
        <v>7.9999999999999982</v>
      </c>
      <c r="AM23" s="467">
        <f>IF(AM22="","",VLOOKUP(AM22,'【記載例】シフト記号表（勤務時間帯）'!$C$5:$W$46,21,FALSE))</f>
        <v>7.9999999999999982</v>
      </c>
      <c r="AN23" s="469">
        <f>IF(AN22="","",VLOOKUP(AN22,'【記載例】シフト記号表（勤務時間帯）'!$C$5:$W$46,21,FALSE))</f>
        <v>7.9999999999999982</v>
      </c>
      <c r="AO23" s="468">
        <f>IF(AO22="","",VLOOKUP(AO22,'【記載例】シフト記号表（勤務時間帯）'!$C$5:$W$46,21,FALSE))</f>
        <v>7.9999999999999982</v>
      </c>
      <c r="AP23" s="467" t="str">
        <f>IF(AP22="","",VLOOKUP(AP22,'【記載例】シフト記号表（勤務時間帯）'!$C$5:$W$46,21,FALSE))</f>
        <v>-</v>
      </c>
      <c r="AQ23" s="467">
        <f>IF(AQ22="","",VLOOKUP(AQ22,'【記載例】シフト記号表（勤務時間帯）'!$C$5:$W$46,21,FALSE))</f>
        <v>7.9999999999999982</v>
      </c>
      <c r="AR23" s="467" t="str">
        <f>IF(AR22="","",VLOOKUP(AR22,'【記載例】シフト記号表（勤務時間帯）'!$C$5:$W$46,21,FALSE))</f>
        <v>-</v>
      </c>
      <c r="AS23" s="467">
        <f>IF(AS22="","",VLOOKUP(AS22,'【記載例】シフト記号表（勤務時間帯）'!$C$5:$W$46,21,FALSE))</f>
        <v>7.9999999999999982</v>
      </c>
      <c r="AT23" s="467" t="str">
        <f>IF(AT22="","",VLOOKUP(AT22,'【記載例】シフト記号表（勤務時間帯）'!$C$5:$W$46,21,FALSE))</f>
        <v>-</v>
      </c>
      <c r="AU23" s="469">
        <f>IF(AU22="","",VLOOKUP(AU22,'【記載例】シフト記号表（勤務時間帯）'!$C$5:$W$46,21,FALSE))</f>
        <v>7.9999999999999982</v>
      </c>
      <c r="AV23" s="468" t="str">
        <f>IF(AV22="","",VLOOKUP(AV22,'【記載例】シフト記号表（勤務時間帯）'!$C$5:$W$46,21,FALSE))</f>
        <v/>
      </c>
      <c r="AW23" s="467" t="str">
        <f>IF(AW22="","",VLOOKUP(AW22,'【記載例】シフト記号表（勤務時間帯）'!$C$5:$W$46,21,FALSE))</f>
        <v/>
      </c>
      <c r="AX23" s="466" t="str">
        <f>IF(AX22="","",VLOOKUP(AX22,'【記載例】シフト記号表（勤務時間帯）'!$C$5:$W$46,21,FALSE))</f>
        <v/>
      </c>
      <c r="AY23" s="1196">
        <f>IF($BB$3="計画",SUM(T23:AU23),IF($BB$3="実績",SUM(T23:AX23),""))</f>
        <v>159.99999999999997</v>
      </c>
      <c r="AZ23" s="1197"/>
      <c r="BA23" s="1198">
        <f>IF($BB$3="計画",AY23/4,IF($BB$3="実績",(AY23/($BB$7/7)),""))</f>
        <v>37.333333333333329</v>
      </c>
      <c r="BB23" s="1199"/>
      <c r="BC23" s="1194"/>
      <c r="BD23" s="1183"/>
      <c r="BE23" s="1183"/>
      <c r="BF23" s="1183"/>
      <c r="BG23" s="1195"/>
    </row>
    <row r="24" spans="2:59" ht="20.25" customHeight="1">
      <c r="B24" s="489"/>
      <c r="C24" s="1236"/>
      <c r="D24" s="1237"/>
      <c r="E24" s="1238"/>
      <c r="F24" s="488" t="str">
        <f>C23</f>
        <v>介護支援専門員</v>
      </c>
      <c r="G24" s="1208"/>
      <c r="H24" s="1239"/>
      <c r="I24" s="1237"/>
      <c r="J24" s="1237"/>
      <c r="K24" s="1238"/>
      <c r="L24" s="1209"/>
      <c r="M24" s="1210"/>
      <c r="N24" s="1211"/>
      <c r="O24" s="497" t="s">
        <v>350</v>
      </c>
      <c r="P24" s="496"/>
      <c r="Q24" s="496"/>
      <c r="R24" s="502"/>
      <c r="S24" s="501"/>
      <c r="T24" s="458" t="str">
        <f>IF(T22="","",VLOOKUP(T22,'【記載例】シフト記号表（勤務時間帯）'!$C$5:$Y$46,23,FALSE))</f>
        <v>-</v>
      </c>
      <c r="U24" s="442" t="str">
        <f>IF(U22="","",VLOOKUP(U22,'【記載例】シフト記号表（勤務時間帯）'!$C$5:$Y$46,23,FALSE))</f>
        <v>-</v>
      </c>
      <c r="V24" s="442" t="str">
        <f>IF(V22="","",VLOOKUP(V22,'【記載例】シフト記号表（勤務時間帯）'!$C$5:$Y$46,23,FALSE))</f>
        <v>-</v>
      </c>
      <c r="W24" s="442" t="str">
        <f>IF(W22="","",VLOOKUP(W22,'【記載例】シフト記号表（勤務時間帯）'!$C$5:$Y$46,23,FALSE))</f>
        <v>-</v>
      </c>
      <c r="X24" s="442" t="str">
        <f>IF(X22="","",VLOOKUP(X22,'【記載例】シフト記号表（勤務時間帯）'!$C$5:$Y$46,23,FALSE))</f>
        <v>-</v>
      </c>
      <c r="Y24" s="442" t="str">
        <f>IF(Y22="","",VLOOKUP(Y22,'【記載例】シフト記号表（勤務時間帯）'!$C$5:$Y$46,23,FALSE))</f>
        <v>-</v>
      </c>
      <c r="Z24" s="459" t="str">
        <f>IF(Z22="","",VLOOKUP(Z22,'【記載例】シフト記号表（勤務時間帯）'!$C$5:$Y$46,23,FALSE))</f>
        <v>-</v>
      </c>
      <c r="AA24" s="458" t="str">
        <f>IF(AA22="","",VLOOKUP(AA22,'【記載例】シフト記号表（勤務時間帯）'!$C$5:$Y$46,23,FALSE))</f>
        <v>-</v>
      </c>
      <c r="AB24" s="442" t="str">
        <f>IF(AB22="","",VLOOKUP(AB22,'【記載例】シフト記号表（勤務時間帯）'!$C$5:$Y$46,23,FALSE))</f>
        <v>-</v>
      </c>
      <c r="AC24" s="442" t="str">
        <f>IF(AC22="","",VLOOKUP(AC22,'【記載例】シフト記号表（勤務時間帯）'!$C$5:$Y$46,23,FALSE))</f>
        <v>-</v>
      </c>
      <c r="AD24" s="442" t="str">
        <f>IF(AD22="","",VLOOKUP(AD22,'【記載例】シフト記号表（勤務時間帯）'!$C$5:$Y$46,23,FALSE))</f>
        <v>-</v>
      </c>
      <c r="AE24" s="442" t="str">
        <f>IF(AE22="","",VLOOKUP(AE22,'【記載例】シフト記号表（勤務時間帯）'!$C$5:$Y$46,23,FALSE))</f>
        <v>-</v>
      </c>
      <c r="AF24" s="442" t="str">
        <f>IF(AF22="","",VLOOKUP(AF22,'【記載例】シフト記号表（勤務時間帯）'!$C$5:$Y$46,23,FALSE))</f>
        <v>-</v>
      </c>
      <c r="AG24" s="459" t="str">
        <f>IF(AG22="","",VLOOKUP(AG22,'【記載例】シフト記号表（勤務時間帯）'!$C$5:$Y$46,23,FALSE))</f>
        <v>-</v>
      </c>
      <c r="AH24" s="458" t="str">
        <f>IF(AH22="","",VLOOKUP(AH22,'【記載例】シフト記号表（勤務時間帯）'!$C$5:$Y$46,23,FALSE))</f>
        <v>-</v>
      </c>
      <c r="AI24" s="442" t="str">
        <f>IF(AI22="","",VLOOKUP(AI22,'【記載例】シフト記号表（勤務時間帯）'!$C$5:$Y$46,23,FALSE))</f>
        <v>-</v>
      </c>
      <c r="AJ24" s="442" t="str">
        <f>IF(AJ22="","",VLOOKUP(AJ22,'【記載例】シフト記号表（勤務時間帯）'!$C$5:$Y$46,23,FALSE))</f>
        <v>-</v>
      </c>
      <c r="AK24" s="442" t="str">
        <f>IF(AK22="","",VLOOKUP(AK22,'【記載例】シフト記号表（勤務時間帯）'!$C$5:$Y$46,23,FALSE))</f>
        <v>-</v>
      </c>
      <c r="AL24" s="442" t="str">
        <f>IF(AL22="","",VLOOKUP(AL22,'【記載例】シフト記号表（勤務時間帯）'!$C$5:$Y$46,23,FALSE))</f>
        <v>-</v>
      </c>
      <c r="AM24" s="442" t="str">
        <f>IF(AM22="","",VLOOKUP(AM22,'【記載例】シフト記号表（勤務時間帯）'!$C$5:$Y$46,23,FALSE))</f>
        <v>-</v>
      </c>
      <c r="AN24" s="459" t="str">
        <f>IF(AN22="","",VLOOKUP(AN22,'【記載例】シフト記号表（勤務時間帯）'!$C$5:$Y$46,23,FALSE))</f>
        <v>-</v>
      </c>
      <c r="AO24" s="458" t="str">
        <f>IF(AO22="","",VLOOKUP(AO22,'【記載例】シフト記号表（勤務時間帯）'!$C$5:$Y$46,23,FALSE))</f>
        <v>-</v>
      </c>
      <c r="AP24" s="442" t="str">
        <f>IF(AP22="","",VLOOKUP(AP22,'【記載例】シフト記号表（勤務時間帯）'!$C$5:$Y$46,23,FALSE))</f>
        <v>-</v>
      </c>
      <c r="AQ24" s="442" t="str">
        <f>IF(AQ22="","",VLOOKUP(AQ22,'【記載例】シフト記号表（勤務時間帯）'!$C$5:$Y$46,23,FALSE))</f>
        <v>-</v>
      </c>
      <c r="AR24" s="442" t="str">
        <f>IF(AR22="","",VLOOKUP(AR22,'【記載例】シフト記号表（勤務時間帯）'!$C$5:$Y$46,23,FALSE))</f>
        <v>-</v>
      </c>
      <c r="AS24" s="442" t="str">
        <f>IF(AS22="","",VLOOKUP(AS22,'【記載例】シフト記号表（勤務時間帯）'!$C$5:$Y$46,23,FALSE))</f>
        <v>-</v>
      </c>
      <c r="AT24" s="442" t="str">
        <f>IF(AT22="","",VLOOKUP(AT22,'【記載例】シフト記号表（勤務時間帯）'!$C$5:$Y$46,23,FALSE))</f>
        <v>-</v>
      </c>
      <c r="AU24" s="459" t="str">
        <f>IF(AU22="","",VLOOKUP(AU22,'【記載例】シフト記号表（勤務時間帯）'!$C$5:$Y$46,23,FALSE))</f>
        <v>-</v>
      </c>
      <c r="AV24" s="458" t="str">
        <f>IF(AV22="","",VLOOKUP(AV22,'【記載例】シフト記号表（勤務時間帯）'!$C$5:$Y$46,23,FALSE))</f>
        <v/>
      </c>
      <c r="AW24" s="442" t="str">
        <f>IF(AW22="","",VLOOKUP(AW22,'【記載例】シフト記号表（勤務時間帯）'!$C$5:$Y$46,23,FALSE))</f>
        <v/>
      </c>
      <c r="AX24" s="441" t="str">
        <f>IF(AX22="","",VLOOKUP(AX22,'【記載例】シフト記号表（勤務時間帯）'!$C$5:$Y$46,23,FALSE))</f>
        <v/>
      </c>
      <c r="AY24" s="1204">
        <f>IF($BB$3="計画",SUM(T24:AU24),IF($BB$3="実績",SUM(T24:AX24),""))</f>
        <v>0</v>
      </c>
      <c r="AZ24" s="1205"/>
      <c r="BA24" s="1206">
        <f>IF($BB$3="計画",AY24/4,IF($BB$3="実績",(AY24/($BB$7/7)),""))</f>
        <v>0</v>
      </c>
      <c r="BB24" s="1207"/>
      <c r="BC24" s="1234"/>
      <c r="BD24" s="1210"/>
      <c r="BE24" s="1210"/>
      <c r="BF24" s="1210"/>
      <c r="BG24" s="1235"/>
    </row>
    <row r="25" spans="2:59" ht="20.25" customHeight="1">
      <c r="B25" s="483"/>
      <c r="C25" s="1172"/>
      <c r="D25" s="1173"/>
      <c r="E25" s="1174"/>
      <c r="F25" s="474"/>
      <c r="G25" s="1175" t="s">
        <v>511</v>
      </c>
      <c r="H25" s="1178"/>
      <c r="I25" s="1173"/>
      <c r="J25" s="1173"/>
      <c r="K25" s="1174"/>
      <c r="L25" s="1179" t="s">
        <v>518</v>
      </c>
      <c r="M25" s="1180"/>
      <c r="N25" s="1181"/>
      <c r="O25" s="493" t="s">
        <v>352</v>
      </c>
      <c r="P25" s="500"/>
      <c r="Q25" s="500"/>
      <c r="R25" s="499"/>
      <c r="S25" s="498"/>
      <c r="T25" s="477" t="s">
        <v>506</v>
      </c>
      <c r="U25" s="476" t="s">
        <v>508</v>
      </c>
      <c r="V25" s="476" t="s">
        <v>469</v>
      </c>
      <c r="W25" s="476" t="s">
        <v>499</v>
      </c>
      <c r="X25" s="476" t="s">
        <v>509</v>
      </c>
      <c r="Y25" s="476" t="s">
        <v>469</v>
      </c>
      <c r="Z25" s="478" t="s">
        <v>499</v>
      </c>
      <c r="AA25" s="477" t="s">
        <v>506</v>
      </c>
      <c r="AB25" s="476" t="s">
        <v>508</v>
      </c>
      <c r="AC25" s="476" t="s">
        <v>509</v>
      </c>
      <c r="AD25" s="476" t="s">
        <v>469</v>
      </c>
      <c r="AE25" s="476" t="s">
        <v>499</v>
      </c>
      <c r="AF25" s="476" t="s">
        <v>509</v>
      </c>
      <c r="AG25" s="478" t="s">
        <v>469</v>
      </c>
      <c r="AH25" s="477" t="s">
        <v>509</v>
      </c>
      <c r="AI25" s="476" t="s">
        <v>506</v>
      </c>
      <c r="AJ25" s="476" t="s">
        <v>508</v>
      </c>
      <c r="AK25" s="476" t="s">
        <v>469</v>
      </c>
      <c r="AL25" s="476" t="s">
        <v>469</v>
      </c>
      <c r="AM25" s="476" t="s">
        <v>506</v>
      </c>
      <c r="AN25" s="478" t="s">
        <v>508</v>
      </c>
      <c r="AO25" s="477" t="s">
        <v>469</v>
      </c>
      <c r="AP25" s="476" t="s">
        <v>499</v>
      </c>
      <c r="AQ25" s="476" t="s">
        <v>509</v>
      </c>
      <c r="AR25" s="476" t="s">
        <v>506</v>
      </c>
      <c r="AS25" s="476" t="s">
        <v>508</v>
      </c>
      <c r="AT25" s="476" t="s">
        <v>469</v>
      </c>
      <c r="AU25" s="478" t="s">
        <v>469</v>
      </c>
      <c r="AV25" s="477"/>
      <c r="AW25" s="476"/>
      <c r="AX25" s="475"/>
      <c r="AY25" s="1188"/>
      <c r="AZ25" s="1189"/>
      <c r="BA25" s="1190"/>
      <c r="BB25" s="1191"/>
      <c r="BC25" s="1192"/>
      <c r="BD25" s="1180"/>
      <c r="BE25" s="1180"/>
      <c r="BF25" s="1180"/>
      <c r="BG25" s="1193"/>
    </row>
    <row r="26" spans="2:59" ht="20.25" customHeight="1">
      <c r="B26" s="465">
        <f>B23+1</f>
        <v>3</v>
      </c>
      <c r="C26" s="1172" t="s">
        <v>488</v>
      </c>
      <c r="D26" s="1173"/>
      <c r="E26" s="1174"/>
      <c r="F26" s="474"/>
      <c r="G26" s="1176"/>
      <c r="H26" s="1178" t="s">
        <v>501</v>
      </c>
      <c r="I26" s="1173"/>
      <c r="J26" s="1173"/>
      <c r="K26" s="1174"/>
      <c r="L26" s="1182"/>
      <c r="M26" s="1183"/>
      <c r="N26" s="1184"/>
      <c r="O26" s="473" t="s">
        <v>351</v>
      </c>
      <c r="P26" s="472"/>
      <c r="Q26" s="472"/>
      <c r="R26" s="471"/>
      <c r="S26" s="470"/>
      <c r="T26" s="468">
        <f>IF(T25="","",VLOOKUP(T25,'【記載例】シフト記号表（勤務時間帯）'!$C$5:$W$46,21,FALSE))</f>
        <v>3.0000000000000018</v>
      </c>
      <c r="U26" s="467">
        <f>IF(U25="","",VLOOKUP(U25,'【記載例】シフト記号表（勤務時間帯）'!$C$5:$W$46,21,FALSE))</f>
        <v>1.9999999999999996</v>
      </c>
      <c r="V26" s="467" t="str">
        <f>IF(V25="","",VLOOKUP(V25,'【記載例】シフト記号表（勤務時間帯）'!$C$5:$W$46,21,FALSE))</f>
        <v>-</v>
      </c>
      <c r="W26" s="467">
        <f>IF(W25="","",VLOOKUP(W25,'【記載例】シフト記号表（勤務時間帯）'!$C$5:$W$46,21,FALSE))</f>
        <v>7.9999999999999982</v>
      </c>
      <c r="X26" s="467">
        <f>IF(X25="","",VLOOKUP(X25,'【記載例】シフト記号表（勤務時間帯）'!$C$5:$W$46,21,FALSE))</f>
        <v>8</v>
      </c>
      <c r="Y26" s="467" t="str">
        <f>IF(Y25="","",VLOOKUP(Y25,'【記載例】シフト記号表（勤務時間帯）'!$C$5:$W$46,21,FALSE))</f>
        <v>-</v>
      </c>
      <c r="Z26" s="469">
        <f>IF(Z25="","",VLOOKUP(Z25,'【記載例】シフト記号表（勤務時間帯）'!$C$5:$W$46,21,FALSE))</f>
        <v>7.9999999999999982</v>
      </c>
      <c r="AA26" s="468">
        <f>IF(AA25="","",VLOOKUP(AA25,'【記載例】シフト記号表（勤務時間帯）'!$C$5:$W$46,21,FALSE))</f>
        <v>3.0000000000000018</v>
      </c>
      <c r="AB26" s="467">
        <f>IF(AB25="","",VLOOKUP(AB25,'【記載例】シフト記号表（勤務時間帯）'!$C$5:$W$46,21,FALSE))</f>
        <v>1.9999999999999996</v>
      </c>
      <c r="AC26" s="467">
        <f>IF(AC25="","",VLOOKUP(AC25,'【記載例】シフト記号表（勤務時間帯）'!$C$5:$W$46,21,FALSE))</f>
        <v>8</v>
      </c>
      <c r="AD26" s="467" t="str">
        <f>IF(AD25="","",VLOOKUP(AD25,'【記載例】シフト記号表（勤務時間帯）'!$C$5:$W$46,21,FALSE))</f>
        <v>-</v>
      </c>
      <c r="AE26" s="467">
        <f>IF(AE25="","",VLOOKUP(AE25,'【記載例】シフト記号表（勤務時間帯）'!$C$5:$W$46,21,FALSE))</f>
        <v>7.9999999999999982</v>
      </c>
      <c r="AF26" s="467">
        <f>IF(AF25="","",VLOOKUP(AF25,'【記載例】シフト記号表（勤務時間帯）'!$C$5:$W$46,21,FALSE))</f>
        <v>8</v>
      </c>
      <c r="AG26" s="469" t="str">
        <f>IF(AG25="","",VLOOKUP(AG25,'【記載例】シフト記号表（勤務時間帯）'!$C$5:$W$46,21,FALSE))</f>
        <v>-</v>
      </c>
      <c r="AH26" s="468">
        <f>IF(AH25="","",VLOOKUP(AH25,'【記載例】シフト記号表（勤務時間帯）'!$C$5:$W$46,21,FALSE))</f>
        <v>8</v>
      </c>
      <c r="AI26" s="467">
        <f>IF(AI25="","",VLOOKUP(AI25,'【記載例】シフト記号表（勤務時間帯）'!$C$5:$W$46,21,FALSE))</f>
        <v>3.0000000000000018</v>
      </c>
      <c r="AJ26" s="467">
        <f>IF(AJ25="","",VLOOKUP(AJ25,'【記載例】シフト記号表（勤務時間帯）'!$C$5:$W$46,21,FALSE))</f>
        <v>1.9999999999999996</v>
      </c>
      <c r="AK26" s="467" t="str">
        <f>IF(AK25="","",VLOOKUP(AK25,'【記載例】シフト記号表（勤務時間帯）'!$C$5:$W$46,21,FALSE))</f>
        <v>-</v>
      </c>
      <c r="AL26" s="467" t="str">
        <f>IF(AL25="","",VLOOKUP(AL25,'【記載例】シフト記号表（勤務時間帯）'!$C$5:$W$46,21,FALSE))</f>
        <v>-</v>
      </c>
      <c r="AM26" s="467">
        <f>IF(AM25="","",VLOOKUP(AM25,'【記載例】シフト記号表（勤務時間帯）'!$C$5:$W$46,21,FALSE))</f>
        <v>3.0000000000000018</v>
      </c>
      <c r="AN26" s="469">
        <f>IF(AN25="","",VLOOKUP(AN25,'【記載例】シフト記号表（勤務時間帯）'!$C$5:$W$46,21,FALSE))</f>
        <v>1.9999999999999996</v>
      </c>
      <c r="AO26" s="468" t="str">
        <f>IF(AO25="","",VLOOKUP(AO25,'【記載例】シフト記号表（勤務時間帯）'!$C$5:$W$46,21,FALSE))</f>
        <v>-</v>
      </c>
      <c r="AP26" s="467">
        <f>IF(AP25="","",VLOOKUP(AP25,'【記載例】シフト記号表（勤務時間帯）'!$C$5:$W$46,21,FALSE))</f>
        <v>7.9999999999999982</v>
      </c>
      <c r="AQ26" s="467">
        <f>IF(AQ25="","",VLOOKUP(AQ25,'【記載例】シフト記号表（勤務時間帯）'!$C$5:$W$46,21,FALSE))</f>
        <v>8</v>
      </c>
      <c r="AR26" s="467">
        <f>IF(AR25="","",VLOOKUP(AR25,'【記載例】シフト記号表（勤務時間帯）'!$C$5:$W$46,21,FALSE))</f>
        <v>3.0000000000000018</v>
      </c>
      <c r="AS26" s="467">
        <f>IF(AS25="","",VLOOKUP(AS25,'【記載例】シフト記号表（勤務時間帯）'!$C$5:$W$46,21,FALSE))</f>
        <v>1.9999999999999996</v>
      </c>
      <c r="AT26" s="467" t="str">
        <f>IF(AT25="","",VLOOKUP(AT25,'【記載例】シフト記号表（勤務時間帯）'!$C$5:$W$46,21,FALSE))</f>
        <v>-</v>
      </c>
      <c r="AU26" s="469" t="str">
        <f>IF(AU25="","",VLOOKUP(AU25,'【記載例】シフト記号表（勤務時間帯）'!$C$5:$W$46,21,FALSE))</f>
        <v>-</v>
      </c>
      <c r="AV26" s="468" t="str">
        <f>IF(AV25="","",VLOOKUP(AV25,'【記載例】シフト記号表（勤務時間帯）'!$C$5:$W$46,21,FALSE))</f>
        <v/>
      </c>
      <c r="AW26" s="467" t="str">
        <f>IF(AW25="","",VLOOKUP(AW25,'【記載例】シフト記号表（勤務時間帯）'!$C$5:$W$46,21,FALSE))</f>
        <v/>
      </c>
      <c r="AX26" s="466" t="str">
        <f>IF(AX25="","",VLOOKUP(AX25,'【記載例】シフト記号表（勤務時間帯）'!$C$5:$W$46,21,FALSE))</f>
        <v/>
      </c>
      <c r="AY26" s="1196">
        <f>IF($BB$3="計画",SUM(T26:AU26),IF($BB$3="実績",SUM(T26:AX26),""))</f>
        <v>97</v>
      </c>
      <c r="AZ26" s="1197"/>
      <c r="BA26" s="1198">
        <f>IF($BB$3="計画",AY26/4,IF($BB$3="実績",(AY26/($BB$7/7)),""))</f>
        <v>22.633333333333333</v>
      </c>
      <c r="BB26" s="1199"/>
      <c r="BC26" s="1194"/>
      <c r="BD26" s="1183"/>
      <c r="BE26" s="1183"/>
      <c r="BF26" s="1183"/>
      <c r="BG26" s="1195"/>
    </row>
    <row r="27" spans="2:59" ht="20.25" customHeight="1">
      <c r="B27" s="489"/>
      <c r="C27" s="1236"/>
      <c r="D27" s="1237"/>
      <c r="E27" s="1238"/>
      <c r="F27" s="488" t="str">
        <f>C26</f>
        <v>介護従業者</v>
      </c>
      <c r="G27" s="1208"/>
      <c r="H27" s="1239"/>
      <c r="I27" s="1237"/>
      <c r="J27" s="1237"/>
      <c r="K27" s="1238"/>
      <c r="L27" s="1209"/>
      <c r="M27" s="1210"/>
      <c r="N27" s="1211"/>
      <c r="O27" s="497" t="s">
        <v>350</v>
      </c>
      <c r="P27" s="492"/>
      <c r="Q27" s="492"/>
      <c r="R27" s="491"/>
      <c r="S27" s="504"/>
      <c r="T27" s="458">
        <f>IF(T25="","",VLOOKUP(T25,'【記載例】シフト記号表（勤務時間帯）'!$C$5:$Y$46,23,FALSE))</f>
        <v>11.000000000000002</v>
      </c>
      <c r="U27" s="442" t="str">
        <f>IF(U25="","",VLOOKUP(U25,'【記載例】シフト記号表（勤務時間帯）'!$C$5:$Y$46,23,FALSE))</f>
        <v>-</v>
      </c>
      <c r="V27" s="442" t="str">
        <f>IF(V25="","",VLOOKUP(V25,'【記載例】シフト記号表（勤務時間帯）'!$C$5:$Y$46,23,FALSE))</f>
        <v>-</v>
      </c>
      <c r="W27" s="442" t="str">
        <f>IF(W25="","",VLOOKUP(W25,'【記載例】シフト記号表（勤務時間帯）'!$C$5:$Y$46,23,FALSE))</f>
        <v>-</v>
      </c>
      <c r="X27" s="442" t="str">
        <f>IF(X25="","",VLOOKUP(X25,'【記載例】シフト記号表（勤務時間帯）'!$C$5:$Y$46,23,FALSE))</f>
        <v>-</v>
      </c>
      <c r="Y27" s="442" t="str">
        <f>IF(Y25="","",VLOOKUP(Y25,'【記載例】シフト記号表（勤務時間帯）'!$C$5:$Y$46,23,FALSE))</f>
        <v>-</v>
      </c>
      <c r="Z27" s="459" t="str">
        <f>IF(Z25="","",VLOOKUP(Z25,'【記載例】シフト記号表（勤務時間帯）'!$C$5:$Y$46,23,FALSE))</f>
        <v>-</v>
      </c>
      <c r="AA27" s="458">
        <f>IF(AA25="","",VLOOKUP(AA25,'【記載例】シフト記号表（勤務時間帯）'!$C$5:$Y$46,23,FALSE))</f>
        <v>11.000000000000002</v>
      </c>
      <c r="AB27" s="442" t="str">
        <f>IF(AB25="","",VLOOKUP(AB25,'【記載例】シフト記号表（勤務時間帯）'!$C$5:$Y$46,23,FALSE))</f>
        <v>-</v>
      </c>
      <c r="AC27" s="442" t="str">
        <f>IF(AC25="","",VLOOKUP(AC25,'【記載例】シフト記号表（勤務時間帯）'!$C$5:$Y$46,23,FALSE))</f>
        <v>-</v>
      </c>
      <c r="AD27" s="442" t="str">
        <f>IF(AD25="","",VLOOKUP(AD25,'【記載例】シフト記号表（勤務時間帯）'!$C$5:$Y$46,23,FALSE))</f>
        <v>-</v>
      </c>
      <c r="AE27" s="442" t="str">
        <f>IF(AE25="","",VLOOKUP(AE25,'【記載例】シフト記号表（勤務時間帯）'!$C$5:$Y$46,23,FALSE))</f>
        <v>-</v>
      </c>
      <c r="AF27" s="442" t="str">
        <f>IF(AF25="","",VLOOKUP(AF25,'【記載例】シフト記号表（勤務時間帯）'!$C$5:$Y$46,23,FALSE))</f>
        <v>-</v>
      </c>
      <c r="AG27" s="459" t="str">
        <f>IF(AG25="","",VLOOKUP(AG25,'【記載例】シフト記号表（勤務時間帯）'!$C$5:$Y$46,23,FALSE))</f>
        <v>-</v>
      </c>
      <c r="AH27" s="458" t="str">
        <f>IF(AH25="","",VLOOKUP(AH25,'【記載例】シフト記号表（勤務時間帯）'!$C$5:$Y$46,23,FALSE))</f>
        <v>-</v>
      </c>
      <c r="AI27" s="442">
        <f>IF(AI25="","",VLOOKUP(AI25,'【記載例】シフト記号表（勤務時間帯）'!$C$5:$Y$46,23,FALSE))</f>
        <v>11.000000000000002</v>
      </c>
      <c r="AJ27" s="442" t="str">
        <f>IF(AJ25="","",VLOOKUP(AJ25,'【記載例】シフト記号表（勤務時間帯）'!$C$5:$Y$46,23,FALSE))</f>
        <v>-</v>
      </c>
      <c r="AK27" s="442" t="str">
        <f>IF(AK25="","",VLOOKUP(AK25,'【記載例】シフト記号表（勤務時間帯）'!$C$5:$Y$46,23,FALSE))</f>
        <v>-</v>
      </c>
      <c r="AL27" s="442" t="str">
        <f>IF(AL25="","",VLOOKUP(AL25,'【記載例】シフト記号表（勤務時間帯）'!$C$5:$Y$46,23,FALSE))</f>
        <v>-</v>
      </c>
      <c r="AM27" s="442">
        <f>IF(AM25="","",VLOOKUP(AM25,'【記載例】シフト記号表（勤務時間帯）'!$C$5:$Y$46,23,FALSE))</f>
        <v>11.000000000000002</v>
      </c>
      <c r="AN27" s="459" t="str">
        <f>IF(AN25="","",VLOOKUP(AN25,'【記載例】シフト記号表（勤務時間帯）'!$C$5:$Y$46,23,FALSE))</f>
        <v>-</v>
      </c>
      <c r="AO27" s="458" t="str">
        <f>IF(AO25="","",VLOOKUP(AO25,'【記載例】シフト記号表（勤務時間帯）'!$C$5:$Y$46,23,FALSE))</f>
        <v>-</v>
      </c>
      <c r="AP27" s="442" t="str">
        <f>IF(AP25="","",VLOOKUP(AP25,'【記載例】シフト記号表（勤務時間帯）'!$C$5:$Y$46,23,FALSE))</f>
        <v>-</v>
      </c>
      <c r="AQ27" s="442" t="str">
        <f>IF(AQ25="","",VLOOKUP(AQ25,'【記載例】シフト記号表（勤務時間帯）'!$C$5:$Y$46,23,FALSE))</f>
        <v>-</v>
      </c>
      <c r="AR27" s="442">
        <f>IF(AR25="","",VLOOKUP(AR25,'【記載例】シフト記号表（勤務時間帯）'!$C$5:$Y$46,23,FALSE))</f>
        <v>11.000000000000002</v>
      </c>
      <c r="AS27" s="442" t="str">
        <f>IF(AS25="","",VLOOKUP(AS25,'【記載例】シフト記号表（勤務時間帯）'!$C$5:$Y$46,23,FALSE))</f>
        <v>-</v>
      </c>
      <c r="AT27" s="442" t="str">
        <f>IF(AT25="","",VLOOKUP(AT25,'【記載例】シフト記号表（勤務時間帯）'!$C$5:$Y$46,23,FALSE))</f>
        <v>-</v>
      </c>
      <c r="AU27" s="459" t="str">
        <f>IF(AU25="","",VLOOKUP(AU25,'【記載例】シフト記号表（勤務時間帯）'!$C$5:$Y$46,23,FALSE))</f>
        <v>-</v>
      </c>
      <c r="AV27" s="458" t="str">
        <f>IF(AV25="","",VLOOKUP(AV25,'【記載例】シフト記号表（勤務時間帯）'!$C$5:$Y$46,23,FALSE))</f>
        <v/>
      </c>
      <c r="AW27" s="442" t="str">
        <f>IF(AW25="","",VLOOKUP(AW25,'【記載例】シフト記号表（勤務時間帯）'!$C$5:$Y$46,23,FALSE))</f>
        <v/>
      </c>
      <c r="AX27" s="441" t="str">
        <f>IF(AX25="","",VLOOKUP(AX25,'【記載例】シフト記号表（勤務時間帯）'!$C$5:$Y$46,23,FALSE))</f>
        <v/>
      </c>
      <c r="AY27" s="1204">
        <f>IF($BB$3="計画",SUM(T27:AU27),IF($BB$3="実績",SUM(T27:AX27),""))</f>
        <v>55.000000000000007</v>
      </c>
      <c r="AZ27" s="1205"/>
      <c r="BA27" s="1206">
        <f>IF($BB$3="計画",AY27/4,IF($BB$3="実績",(AY27/($BB$7/7)),""))</f>
        <v>12.833333333333336</v>
      </c>
      <c r="BB27" s="1207"/>
      <c r="BC27" s="1234"/>
      <c r="BD27" s="1210"/>
      <c r="BE27" s="1210"/>
      <c r="BF27" s="1210"/>
      <c r="BG27" s="1235"/>
    </row>
    <row r="28" spans="2:59" ht="20.25" customHeight="1">
      <c r="B28" s="483"/>
      <c r="C28" s="1172"/>
      <c r="D28" s="1173"/>
      <c r="E28" s="1174"/>
      <c r="F28" s="474"/>
      <c r="G28" s="1175" t="s">
        <v>511</v>
      </c>
      <c r="H28" s="1178"/>
      <c r="I28" s="1173"/>
      <c r="J28" s="1173"/>
      <c r="K28" s="1174"/>
      <c r="L28" s="1179" t="s">
        <v>517</v>
      </c>
      <c r="M28" s="1180"/>
      <c r="N28" s="1181"/>
      <c r="O28" s="493" t="s">
        <v>352</v>
      </c>
      <c r="P28" s="500"/>
      <c r="Q28" s="500"/>
      <c r="R28" s="499"/>
      <c r="S28" s="498"/>
      <c r="T28" s="477" t="s">
        <v>469</v>
      </c>
      <c r="U28" s="476" t="s">
        <v>506</v>
      </c>
      <c r="V28" s="476" t="s">
        <v>508</v>
      </c>
      <c r="W28" s="476" t="s">
        <v>469</v>
      </c>
      <c r="X28" s="476" t="s">
        <v>469</v>
      </c>
      <c r="Y28" s="476" t="s">
        <v>506</v>
      </c>
      <c r="Z28" s="478" t="s">
        <v>508</v>
      </c>
      <c r="AA28" s="477" t="s">
        <v>469</v>
      </c>
      <c r="AB28" s="476" t="s">
        <v>499</v>
      </c>
      <c r="AC28" s="476" t="s">
        <v>506</v>
      </c>
      <c r="AD28" s="476" t="s">
        <v>508</v>
      </c>
      <c r="AE28" s="476" t="s">
        <v>469</v>
      </c>
      <c r="AF28" s="476" t="s">
        <v>507</v>
      </c>
      <c r="AG28" s="478" t="s">
        <v>499</v>
      </c>
      <c r="AH28" s="477" t="s">
        <v>469</v>
      </c>
      <c r="AI28" s="476" t="s">
        <v>499</v>
      </c>
      <c r="AJ28" s="476" t="s">
        <v>509</v>
      </c>
      <c r="AK28" s="476" t="s">
        <v>506</v>
      </c>
      <c r="AL28" s="476" t="s">
        <v>508</v>
      </c>
      <c r="AM28" s="476" t="s">
        <v>469</v>
      </c>
      <c r="AN28" s="478" t="s">
        <v>499</v>
      </c>
      <c r="AO28" s="477" t="s">
        <v>507</v>
      </c>
      <c r="AP28" s="476" t="s">
        <v>509</v>
      </c>
      <c r="AQ28" s="476" t="s">
        <v>506</v>
      </c>
      <c r="AR28" s="476" t="s">
        <v>508</v>
      </c>
      <c r="AS28" s="476" t="s">
        <v>469</v>
      </c>
      <c r="AT28" s="476" t="s">
        <v>469</v>
      </c>
      <c r="AU28" s="478" t="s">
        <v>499</v>
      </c>
      <c r="AV28" s="477"/>
      <c r="AW28" s="476"/>
      <c r="AX28" s="475"/>
      <c r="AY28" s="1188"/>
      <c r="AZ28" s="1189"/>
      <c r="BA28" s="1190"/>
      <c r="BB28" s="1191"/>
      <c r="BC28" s="1192"/>
      <c r="BD28" s="1180"/>
      <c r="BE28" s="1180"/>
      <c r="BF28" s="1180"/>
      <c r="BG28" s="1193"/>
    </row>
    <row r="29" spans="2:59" ht="20.25" customHeight="1">
      <c r="B29" s="465">
        <f>B26+1</f>
        <v>4</v>
      </c>
      <c r="C29" s="1172" t="s">
        <v>488</v>
      </c>
      <c r="D29" s="1173"/>
      <c r="E29" s="1174"/>
      <c r="F29" s="474"/>
      <c r="G29" s="1176"/>
      <c r="H29" s="1178" t="s">
        <v>501</v>
      </c>
      <c r="I29" s="1173"/>
      <c r="J29" s="1173"/>
      <c r="K29" s="1174"/>
      <c r="L29" s="1182"/>
      <c r="M29" s="1183"/>
      <c r="N29" s="1184"/>
      <c r="O29" s="473" t="s">
        <v>351</v>
      </c>
      <c r="P29" s="472"/>
      <c r="Q29" s="472"/>
      <c r="R29" s="471"/>
      <c r="S29" s="470"/>
      <c r="T29" s="468" t="str">
        <f>IF(T28="","",VLOOKUP(T28,'【記載例】シフト記号表（勤務時間帯）'!$C$5:$W$46,21,FALSE))</f>
        <v>-</v>
      </c>
      <c r="U29" s="467">
        <f>IF(U28="","",VLOOKUP(U28,'【記載例】シフト記号表（勤務時間帯）'!$C$5:$W$46,21,FALSE))</f>
        <v>3.0000000000000018</v>
      </c>
      <c r="V29" s="467">
        <f>IF(V28="","",VLOOKUP(V28,'【記載例】シフト記号表（勤務時間帯）'!$C$5:$W$46,21,FALSE))</f>
        <v>1.9999999999999996</v>
      </c>
      <c r="W29" s="467" t="str">
        <f>IF(W28="","",VLOOKUP(W28,'【記載例】シフト記号表（勤務時間帯）'!$C$5:$W$46,21,FALSE))</f>
        <v>-</v>
      </c>
      <c r="X29" s="467" t="str">
        <f>IF(X28="","",VLOOKUP(X28,'【記載例】シフト記号表（勤務時間帯）'!$C$5:$W$46,21,FALSE))</f>
        <v>-</v>
      </c>
      <c r="Y29" s="467">
        <f>IF(Y28="","",VLOOKUP(Y28,'【記載例】シフト記号表（勤務時間帯）'!$C$5:$W$46,21,FALSE))</f>
        <v>3.0000000000000018</v>
      </c>
      <c r="Z29" s="469">
        <f>IF(Z28="","",VLOOKUP(Z28,'【記載例】シフト記号表（勤務時間帯）'!$C$5:$W$46,21,FALSE))</f>
        <v>1.9999999999999996</v>
      </c>
      <c r="AA29" s="468" t="str">
        <f>IF(AA28="","",VLOOKUP(AA28,'【記載例】シフト記号表（勤務時間帯）'!$C$5:$W$46,21,FALSE))</f>
        <v>-</v>
      </c>
      <c r="AB29" s="467">
        <f>IF(AB28="","",VLOOKUP(AB28,'【記載例】シフト記号表（勤務時間帯）'!$C$5:$W$46,21,FALSE))</f>
        <v>7.9999999999999982</v>
      </c>
      <c r="AC29" s="467">
        <f>IF(AC28="","",VLOOKUP(AC28,'【記載例】シフト記号表（勤務時間帯）'!$C$5:$W$46,21,FALSE))</f>
        <v>3.0000000000000018</v>
      </c>
      <c r="AD29" s="467">
        <f>IF(AD28="","",VLOOKUP(AD28,'【記載例】シフト記号表（勤務時間帯）'!$C$5:$W$46,21,FALSE))</f>
        <v>1.9999999999999996</v>
      </c>
      <c r="AE29" s="467" t="str">
        <f>IF(AE28="","",VLOOKUP(AE28,'【記載例】シフト記号表（勤務時間帯）'!$C$5:$W$46,21,FALSE))</f>
        <v>-</v>
      </c>
      <c r="AF29" s="467">
        <f>IF(AF28="","",VLOOKUP(AF28,'【記載例】シフト記号表（勤務時間帯）'!$C$5:$W$46,21,FALSE))</f>
        <v>8</v>
      </c>
      <c r="AG29" s="469">
        <f>IF(AG28="","",VLOOKUP(AG28,'【記載例】シフト記号表（勤務時間帯）'!$C$5:$W$46,21,FALSE))</f>
        <v>7.9999999999999982</v>
      </c>
      <c r="AH29" s="468" t="str">
        <f>IF(AH28="","",VLOOKUP(AH28,'【記載例】シフト記号表（勤務時間帯）'!$C$5:$W$46,21,FALSE))</f>
        <v>-</v>
      </c>
      <c r="AI29" s="467">
        <f>IF(AI28="","",VLOOKUP(AI28,'【記載例】シフト記号表（勤務時間帯）'!$C$5:$W$46,21,FALSE))</f>
        <v>7.9999999999999982</v>
      </c>
      <c r="AJ29" s="467">
        <f>IF(AJ28="","",VLOOKUP(AJ28,'【記載例】シフト記号表（勤務時間帯）'!$C$5:$W$46,21,FALSE))</f>
        <v>8</v>
      </c>
      <c r="AK29" s="467">
        <f>IF(AK28="","",VLOOKUP(AK28,'【記載例】シフト記号表（勤務時間帯）'!$C$5:$W$46,21,FALSE))</f>
        <v>3.0000000000000018</v>
      </c>
      <c r="AL29" s="467">
        <f>IF(AL28="","",VLOOKUP(AL28,'【記載例】シフト記号表（勤務時間帯）'!$C$5:$W$46,21,FALSE))</f>
        <v>1.9999999999999996</v>
      </c>
      <c r="AM29" s="467" t="str">
        <f>IF(AM28="","",VLOOKUP(AM28,'【記載例】シフト記号表（勤務時間帯）'!$C$5:$W$46,21,FALSE))</f>
        <v>-</v>
      </c>
      <c r="AN29" s="469">
        <f>IF(AN28="","",VLOOKUP(AN28,'【記載例】シフト記号表（勤務時間帯）'!$C$5:$W$46,21,FALSE))</f>
        <v>7.9999999999999982</v>
      </c>
      <c r="AO29" s="468">
        <f>IF(AO28="","",VLOOKUP(AO28,'【記載例】シフト記号表（勤務時間帯）'!$C$5:$W$46,21,FALSE))</f>
        <v>8</v>
      </c>
      <c r="AP29" s="467">
        <f>IF(AP28="","",VLOOKUP(AP28,'【記載例】シフト記号表（勤務時間帯）'!$C$5:$W$46,21,FALSE))</f>
        <v>8</v>
      </c>
      <c r="AQ29" s="467">
        <f>IF(AQ28="","",VLOOKUP(AQ28,'【記載例】シフト記号表（勤務時間帯）'!$C$5:$W$46,21,FALSE))</f>
        <v>3.0000000000000018</v>
      </c>
      <c r="AR29" s="467">
        <f>IF(AR28="","",VLOOKUP(AR28,'【記載例】シフト記号表（勤務時間帯）'!$C$5:$W$46,21,FALSE))</f>
        <v>1.9999999999999996</v>
      </c>
      <c r="AS29" s="467" t="str">
        <f>IF(AS28="","",VLOOKUP(AS28,'【記載例】シフト記号表（勤務時間帯）'!$C$5:$W$46,21,FALSE))</f>
        <v>-</v>
      </c>
      <c r="AT29" s="467" t="str">
        <f>IF(AT28="","",VLOOKUP(AT28,'【記載例】シフト記号表（勤務時間帯）'!$C$5:$W$46,21,FALSE))</f>
        <v>-</v>
      </c>
      <c r="AU29" s="469">
        <f>IF(AU28="","",VLOOKUP(AU28,'【記載例】シフト記号表（勤務時間帯）'!$C$5:$W$46,21,FALSE))</f>
        <v>7.9999999999999982</v>
      </c>
      <c r="AV29" s="468" t="str">
        <f>IF(AV28="","",VLOOKUP(AV28,'【記載例】シフト記号表（勤務時間帯）'!$C$5:$W$46,21,FALSE))</f>
        <v/>
      </c>
      <c r="AW29" s="467" t="str">
        <f>IF(AW28="","",VLOOKUP(AW28,'【記載例】シフト記号表（勤務時間帯）'!$C$5:$W$46,21,FALSE))</f>
        <v/>
      </c>
      <c r="AX29" s="466" t="str">
        <f>IF(AX28="","",VLOOKUP(AX28,'【記載例】シフト記号表（勤務時間帯）'!$C$5:$W$46,21,FALSE))</f>
        <v/>
      </c>
      <c r="AY29" s="1196">
        <f>IF($BB$3="計画",SUM(T29:AU29),IF($BB$3="実績",SUM(T29:AX29),""))</f>
        <v>97</v>
      </c>
      <c r="AZ29" s="1197"/>
      <c r="BA29" s="1198">
        <f>IF($BB$3="計画",AY29/4,IF($BB$3="実績",(AY29/($BB$7/7)),""))</f>
        <v>22.633333333333333</v>
      </c>
      <c r="BB29" s="1199"/>
      <c r="BC29" s="1194"/>
      <c r="BD29" s="1183"/>
      <c r="BE29" s="1183"/>
      <c r="BF29" s="1183"/>
      <c r="BG29" s="1195"/>
    </row>
    <row r="30" spans="2:59" ht="20.25" customHeight="1">
      <c r="B30" s="489"/>
      <c r="C30" s="1236"/>
      <c r="D30" s="1237"/>
      <c r="E30" s="1238"/>
      <c r="F30" s="488" t="str">
        <f>C29</f>
        <v>介護従業者</v>
      </c>
      <c r="G30" s="1208"/>
      <c r="H30" s="1239"/>
      <c r="I30" s="1237"/>
      <c r="J30" s="1237"/>
      <c r="K30" s="1238"/>
      <c r="L30" s="1209"/>
      <c r="M30" s="1210"/>
      <c r="N30" s="1211"/>
      <c r="O30" s="497" t="s">
        <v>350</v>
      </c>
      <c r="P30" s="503"/>
      <c r="Q30" s="503"/>
      <c r="R30" s="502"/>
      <c r="S30" s="501"/>
      <c r="T30" s="458" t="str">
        <f>IF(T28="","",VLOOKUP(T28,'【記載例】シフト記号表（勤務時間帯）'!$C$5:$Y$46,23,FALSE))</f>
        <v>-</v>
      </c>
      <c r="U30" s="442">
        <f>IF(U28="","",VLOOKUP(U28,'【記載例】シフト記号表（勤務時間帯）'!$C$5:$Y$46,23,FALSE))</f>
        <v>11.000000000000002</v>
      </c>
      <c r="V30" s="442" t="str">
        <f>IF(V28="","",VLOOKUP(V28,'【記載例】シフト記号表（勤務時間帯）'!$C$5:$Y$46,23,FALSE))</f>
        <v>-</v>
      </c>
      <c r="W30" s="442" t="str">
        <f>IF(W28="","",VLOOKUP(W28,'【記載例】シフト記号表（勤務時間帯）'!$C$5:$Y$46,23,FALSE))</f>
        <v>-</v>
      </c>
      <c r="X30" s="442" t="str">
        <f>IF(X28="","",VLOOKUP(X28,'【記載例】シフト記号表（勤務時間帯）'!$C$5:$Y$46,23,FALSE))</f>
        <v>-</v>
      </c>
      <c r="Y30" s="442">
        <f>IF(Y28="","",VLOOKUP(Y28,'【記載例】シフト記号表（勤務時間帯）'!$C$5:$Y$46,23,FALSE))</f>
        <v>11.000000000000002</v>
      </c>
      <c r="Z30" s="459" t="str">
        <f>IF(Z28="","",VLOOKUP(Z28,'【記載例】シフト記号表（勤務時間帯）'!$C$5:$Y$46,23,FALSE))</f>
        <v>-</v>
      </c>
      <c r="AA30" s="458" t="str">
        <f>IF(AA28="","",VLOOKUP(AA28,'【記載例】シフト記号表（勤務時間帯）'!$C$5:$Y$46,23,FALSE))</f>
        <v>-</v>
      </c>
      <c r="AB30" s="442" t="str">
        <f>IF(AB28="","",VLOOKUP(AB28,'【記載例】シフト記号表（勤務時間帯）'!$C$5:$Y$46,23,FALSE))</f>
        <v>-</v>
      </c>
      <c r="AC30" s="442">
        <f>IF(AC28="","",VLOOKUP(AC28,'【記載例】シフト記号表（勤務時間帯）'!$C$5:$Y$46,23,FALSE))</f>
        <v>11.000000000000002</v>
      </c>
      <c r="AD30" s="442" t="str">
        <f>IF(AD28="","",VLOOKUP(AD28,'【記載例】シフト記号表（勤務時間帯）'!$C$5:$Y$46,23,FALSE))</f>
        <v>-</v>
      </c>
      <c r="AE30" s="442" t="str">
        <f>IF(AE28="","",VLOOKUP(AE28,'【記載例】シフト記号表（勤務時間帯）'!$C$5:$Y$46,23,FALSE))</f>
        <v>-</v>
      </c>
      <c r="AF30" s="442" t="str">
        <f>IF(AF28="","",VLOOKUP(AF28,'【記載例】シフト記号表（勤務時間帯）'!$C$5:$Y$46,23,FALSE))</f>
        <v>-</v>
      </c>
      <c r="AG30" s="459" t="str">
        <f>IF(AG28="","",VLOOKUP(AG28,'【記載例】シフト記号表（勤務時間帯）'!$C$5:$Y$46,23,FALSE))</f>
        <v>-</v>
      </c>
      <c r="AH30" s="458" t="str">
        <f>IF(AH28="","",VLOOKUP(AH28,'【記載例】シフト記号表（勤務時間帯）'!$C$5:$Y$46,23,FALSE))</f>
        <v>-</v>
      </c>
      <c r="AI30" s="442" t="str">
        <f>IF(AI28="","",VLOOKUP(AI28,'【記載例】シフト記号表（勤務時間帯）'!$C$5:$Y$46,23,FALSE))</f>
        <v>-</v>
      </c>
      <c r="AJ30" s="442" t="str">
        <f>IF(AJ28="","",VLOOKUP(AJ28,'【記載例】シフト記号表（勤務時間帯）'!$C$5:$Y$46,23,FALSE))</f>
        <v>-</v>
      </c>
      <c r="AK30" s="442">
        <f>IF(AK28="","",VLOOKUP(AK28,'【記載例】シフト記号表（勤務時間帯）'!$C$5:$Y$46,23,FALSE))</f>
        <v>11.000000000000002</v>
      </c>
      <c r="AL30" s="442" t="str">
        <f>IF(AL28="","",VLOOKUP(AL28,'【記載例】シフト記号表（勤務時間帯）'!$C$5:$Y$46,23,FALSE))</f>
        <v>-</v>
      </c>
      <c r="AM30" s="442" t="str">
        <f>IF(AM28="","",VLOOKUP(AM28,'【記載例】シフト記号表（勤務時間帯）'!$C$5:$Y$46,23,FALSE))</f>
        <v>-</v>
      </c>
      <c r="AN30" s="459" t="str">
        <f>IF(AN28="","",VLOOKUP(AN28,'【記載例】シフト記号表（勤務時間帯）'!$C$5:$Y$46,23,FALSE))</f>
        <v>-</v>
      </c>
      <c r="AO30" s="458" t="str">
        <f>IF(AO28="","",VLOOKUP(AO28,'【記載例】シフト記号表（勤務時間帯）'!$C$5:$Y$46,23,FALSE))</f>
        <v>-</v>
      </c>
      <c r="AP30" s="442" t="str">
        <f>IF(AP28="","",VLOOKUP(AP28,'【記載例】シフト記号表（勤務時間帯）'!$C$5:$Y$46,23,FALSE))</f>
        <v>-</v>
      </c>
      <c r="AQ30" s="442">
        <f>IF(AQ28="","",VLOOKUP(AQ28,'【記載例】シフト記号表（勤務時間帯）'!$C$5:$Y$46,23,FALSE))</f>
        <v>11.000000000000002</v>
      </c>
      <c r="AR30" s="442" t="str">
        <f>IF(AR28="","",VLOOKUP(AR28,'【記載例】シフト記号表（勤務時間帯）'!$C$5:$Y$46,23,FALSE))</f>
        <v>-</v>
      </c>
      <c r="AS30" s="442" t="str">
        <f>IF(AS28="","",VLOOKUP(AS28,'【記載例】シフト記号表（勤務時間帯）'!$C$5:$Y$46,23,FALSE))</f>
        <v>-</v>
      </c>
      <c r="AT30" s="442" t="str">
        <f>IF(AT28="","",VLOOKUP(AT28,'【記載例】シフト記号表（勤務時間帯）'!$C$5:$Y$46,23,FALSE))</f>
        <v>-</v>
      </c>
      <c r="AU30" s="459" t="str">
        <f>IF(AU28="","",VLOOKUP(AU28,'【記載例】シフト記号表（勤務時間帯）'!$C$5:$Y$46,23,FALSE))</f>
        <v>-</v>
      </c>
      <c r="AV30" s="458" t="str">
        <f>IF(AV28="","",VLOOKUP(AV28,'【記載例】シフト記号表（勤務時間帯）'!$C$5:$Y$46,23,FALSE))</f>
        <v/>
      </c>
      <c r="AW30" s="442" t="str">
        <f>IF(AW28="","",VLOOKUP(AW28,'【記載例】シフト記号表（勤務時間帯）'!$C$5:$Y$46,23,FALSE))</f>
        <v/>
      </c>
      <c r="AX30" s="441" t="str">
        <f>IF(AX28="","",VLOOKUP(AX28,'【記載例】シフト記号表（勤務時間帯）'!$C$5:$Y$46,23,FALSE))</f>
        <v/>
      </c>
      <c r="AY30" s="1204">
        <f>IF($BB$3="計画",SUM(T30:AU30),IF($BB$3="実績",SUM(T30:AX30),""))</f>
        <v>55.000000000000007</v>
      </c>
      <c r="AZ30" s="1205"/>
      <c r="BA30" s="1206">
        <f>IF($BB$3="計画",AY30/4,IF($BB$3="実績",(AY30/($BB$7/7)),""))</f>
        <v>12.833333333333336</v>
      </c>
      <c r="BB30" s="1207"/>
      <c r="BC30" s="1234"/>
      <c r="BD30" s="1210"/>
      <c r="BE30" s="1210"/>
      <c r="BF30" s="1210"/>
      <c r="BG30" s="1235"/>
    </row>
    <row r="31" spans="2:59" ht="20.25" customHeight="1">
      <c r="B31" s="483"/>
      <c r="C31" s="1172"/>
      <c r="D31" s="1173"/>
      <c r="E31" s="1174"/>
      <c r="F31" s="474"/>
      <c r="G31" s="1175" t="s">
        <v>511</v>
      </c>
      <c r="H31" s="1178"/>
      <c r="I31" s="1173"/>
      <c r="J31" s="1173"/>
      <c r="K31" s="1174"/>
      <c r="L31" s="1179" t="s">
        <v>516</v>
      </c>
      <c r="M31" s="1180"/>
      <c r="N31" s="1181"/>
      <c r="O31" s="493" t="s">
        <v>352</v>
      </c>
      <c r="P31" s="500"/>
      <c r="Q31" s="500"/>
      <c r="R31" s="499"/>
      <c r="S31" s="498"/>
      <c r="T31" s="477" t="s">
        <v>515</v>
      </c>
      <c r="U31" s="476" t="s">
        <v>499</v>
      </c>
      <c r="V31" s="476" t="s">
        <v>469</v>
      </c>
      <c r="W31" s="476" t="s">
        <v>499</v>
      </c>
      <c r="X31" s="476" t="s">
        <v>515</v>
      </c>
      <c r="Y31" s="476" t="s">
        <v>515</v>
      </c>
      <c r="Z31" s="478" t="s">
        <v>469</v>
      </c>
      <c r="AA31" s="477" t="s">
        <v>515</v>
      </c>
      <c r="AB31" s="476" t="s">
        <v>515</v>
      </c>
      <c r="AC31" s="476" t="s">
        <v>469</v>
      </c>
      <c r="AD31" s="476" t="s">
        <v>515</v>
      </c>
      <c r="AE31" s="476" t="s">
        <v>515</v>
      </c>
      <c r="AF31" s="476" t="s">
        <v>469</v>
      </c>
      <c r="AG31" s="478" t="s">
        <v>515</v>
      </c>
      <c r="AH31" s="477" t="s">
        <v>515</v>
      </c>
      <c r="AI31" s="476" t="s">
        <v>469</v>
      </c>
      <c r="AJ31" s="476" t="s">
        <v>499</v>
      </c>
      <c r="AK31" s="476" t="s">
        <v>469</v>
      </c>
      <c r="AL31" s="476" t="s">
        <v>515</v>
      </c>
      <c r="AM31" s="476" t="s">
        <v>515</v>
      </c>
      <c r="AN31" s="478" t="s">
        <v>515</v>
      </c>
      <c r="AO31" s="477" t="s">
        <v>469</v>
      </c>
      <c r="AP31" s="476" t="s">
        <v>515</v>
      </c>
      <c r="AQ31" s="476" t="s">
        <v>469</v>
      </c>
      <c r="AR31" s="476" t="s">
        <v>515</v>
      </c>
      <c r="AS31" s="476" t="s">
        <v>515</v>
      </c>
      <c r="AT31" s="476" t="s">
        <v>515</v>
      </c>
      <c r="AU31" s="478" t="s">
        <v>515</v>
      </c>
      <c r="AV31" s="477"/>
      <c r="AW31" s="476"/>
      <c r="AX31" s="475"/>
      <c r="AY31" s="1188"/>
      <c r="AZ31" s="1189"/>
      <c r="BA31" s="1190"/>
      <c r="BB31" s="1191"/>
      <c r="BC31" s="1192"/>
      <c r="BD31" s="1180"/>
      <c r="BE31" s="1180"/>
      <c r="BF31" s="1180"/>
      <c r="BG31" s="1193"/>
    </row>
    <row r="32" spans="2:59" ht="20.25" customHeight="1">
      <c r="B32" s="465">
        <f>B29+1</f>
        <v>5</v>
      </c>
      <c r="C32" s="1172" t="s">
        <v>488</v>
      </c>
      <c r="D32" s="1173"/>
      <c r="E32" s="1174"/>
      <c r="F32" s="474"/>
      <c r="G32" s="1176"/>
      <c r="H32" s="1178" t="s">
        <v>501</v>
      </c>
      <c r="I32" s="1173"/>
      <c r="J32" s="1173"/>
      <c r="K32" s="1174"/>
      <c r="L32" s="1182"/>
      <c r="M32" s="1183"/>
      <c r="N32" s="1184"/>
      <c r="O32" s="473" t="s">
        <v>351</v>
      </c>
      <c r="P32" s="472"/>
      <c r="Q32" s="472"/>
      <c r="R32" s="471"/>
      <c r="S32" s="470"/>
      <c r="T32" s="468">
        <f>IF(T31="","",VLOOKUP(T31,'【記載例】シフト記号表（勤務時間帯）'!$C$5:$W$46,21,FALSE))</f>
        <v>7.9999999999999982</v>
      </c>
      <c r="U32" s="467">
        <f>IF(U31="","",VLOOKUP(U31,'【記載例】シフト記号表（勤務時間帯）'!$C$5:$W$46,21,FALSE))</f>
        <v>7.9999999999999982</v>
      </c>
      <c r="V32" s="467" t="str">
        <f>IF(V31="","",VLOOKUP(V31,'【記載例】シフト記号表（勤務時間帯）'!$C$5:$W$46,21,FALSE))</f>
        <v>-</v>
      </c>
      <c r="W32" s="467">
        <f>IF(W31="","",VLOOKUP(W31,'【記載例】シフト記号表（勤務時間帯）'!$C$5:$W$46,21,FALSE))</f>
        <v>7.9999999999999982</v>
      </c>
      <c r="X32" s="467">
        <f>IF(X31="","",VLOOKUP(X31,'【記載例】シフト記号表（勤務時間帯）'!$C$5:$W$46,21,FALSE))</f>
        <v>7.9999999999999982</v>
      </c>
      <c r="Y32" s="467">
        <f>IF(Y31="","",VLOOKUP(Y31,'【記載例】シフト記号表（勤務時間帯）'!$C$5:$W$46,21,FALSE))</f>
        <v>7.9999999999999982</v>
      </c>
      <c r="Z32" s="469" t="str">
        <f>IF(Z31="","",VLOOKUP(Z31,'【記載例】シフト記号表（勤務時間帯）'!$C$5:$W$46,21,FALSE))</f>
        <v>-</v>
      </c>
      <c r="AA32" s="468">
        <f>IF(AA31="","",VLOOKUP(AA31,'【記載例】シフト記号表（勤務時間帯）'!$C$5:$W$46,21,FALSE))</f>
        <v>7.9999999999999982</v>
      </c>
      <c r="AB32" s="467">
        <f>IF(AB31="","",VLOOKUP(AB31,'【記載例】シフト記号表（勤務時間帯）'!$C$5:$W$46,21,FALSE))</f>
        <v>7.9999999999999982</v>
      </c>
      <c r="AC32" s="467" t="str">
        <f>IF(AC31="","",VLOOKUP(AC31,'【記載例】シフト記号表（勤務時間帯）'!$C$5:$W$46,21,FALSE))</f>
        <v>-</v>
      </c>
      <c r="AD32" s="467">
        <f>IF(AD31="","",VLOOKUP(AD31,'【記載例】シフト記号表（勤務時間帯）'!$C$5:$W$46,21,FALSE))</f>
        <v>7.9999999999999982</v>
      </c>
      <c r="AE32" s="467">
        <f>IF(AE31="","",VLOOKUP(AE31,'【記載例】シフト記号表（勤務時間帯）'!$C$5:$W$46,21,FALSE))</f>
        <v>7.9999999999999982</v>
      </c>
      <c r="AF32" s="467" t="str">
        <f>IF(AF31="","",VLOOKUP(AF31,'【記載例】シフト記号表（勤務時間帯）'!$C$5:$W$46,21,FALSE))</f>
        <v>-</v>
      </c>
      <c r="AG32" s="469">
        <f>IF(AG31="","",VLOOKUP(AG31,'【記載例】シフト記号表（勤務時間帯）'!$C$5:$W$46,21,FALSE))</f>
        <v>7.9999999999999982</v>
      </c>
      <c r="AH32" s="468">
        <f>IF(AH31="","",VLOOKUP(AH31,'【記載例】シフト記号表（勤務時間帯）'!$C$5:$W$46,21,FALSE))</f>
        <v>7.9999999999999982</v>
      </c>
      <c r="AI32" s="467" t="str">
        <f>IF(AI31="","",VLOOKUP(AI31,'【記載例】シフト記号表（勤務時間帯）'!$C$5:$W$46,21,FALSE))</f>
        <v>-</v>
      </c>
      <c r="AJ32" s="467">
        <f>IF(AJ31="","",VLOOKUP(AJ31,'【記載例】シフト記号表（勤務時間帯）'!$C$5:$W$46,21,FALSE))</f>
        <v>7.9999999999999982</v>
      </c>
      <c r="AK32" s="467" t="str">
        <f>IF(AK31="","",VLOOKUP(AK31,'【記載例】シフト記号表（勤務時間帯）'!$C$5:$W$46,21,FALSE))</f>
        <v>-</v>
      </c>
      <c r="AL32" s="467">
        <f>IF(AL31="","",VLOOKUP(AL31,'【記載例】シフト記号表（勤務時間帯）'!$C$5:$W$46,21,FALSE))</f>
        <v>7.9999999999999982</v>
      </c>
      <c r="AM32" s="467">
        <f>IF(AM31="","",VLOOKUP(AM31,'【記載例】シフト記号表（勤務時間帯）'!$C$5:$W$46,21,FALSE))</f>
        <v>7.9999999999999982</v>
      </c>
      <c r="AN32" s="469">
        <f>IF(AN31="","",VLOOKUP(AN31,'【記載例】シフト記号表（勤務時間帯）'!$C$5:$W$46,21,FALSE))</f>
        <v>7.9999999999999982</v>
      </c>
      <c r="AO32" s="468" t="str">
        <f>IF(AO31="","",VLOOKUP(AO31,'【記載例】シフト記号表（勤務時間帯）'!$C$5:$W$46,21,FALSE))</f>
        <v>-</v>
      </c>
      <c r="AP32" s="467">
        <f>IF(AP31="","",VLOOKUP(AP31,'【記載例】シフト記号表（勤務時間帯）'!$C$5:$W$46,21,FALSE))</f>
        <v>7.9999999999999982</v>
      </c>
      <c r="AQ32" s="467" t="str">
        <f>IF(AQ31="","",VLOOKUP(AQ31,'【記載例】シフト記号表（勤務時間帯）'!$C$5:$W$46,21,FALSE))</f>
        <v>-</v>
      </c>
      <c r="AR32" s="467">
        <f>IF(AR31="","",VLOOKUP(AR31,'【記載例】シフト記号表（勤務時間帯）'!$C$5:$W$46,21,FALSE))</f>
        <v>7.9999999999999982</v>
      </c>
      <c r="AS32" s="467">
        <f>IF(AS31="","",VLOOKUP(AS31,'【記載例】シフト記号表（勤務時間帯）'!$C$5:$W$46,21,FALSE))</f>
        <v>7.9999999999999982</v>
      </c>
      <c r="AT32" s="467">
        <f>IF(AT31="","",VLOOKUP(AT31,'【記載例】シフト記号表（勤務時間帯）'!$C$5:$W$46,21,FALSE))</f>
        <v>7.9999999999999982</v>
      </c>
      <c r="AU32" s="469">
        <f>IF(AU31="","",VLOOKUP(AU31,'【記載例】シフト記号表（勤務時間帯）'!$C$5:$W$46,21,FALSE))</f>
        <v>7.9999999999999982</v>
      </c>
      <c r="AV32" s="468" t="str">
        <f>IF(AV31="","",VLOOKUP(AV31,'【記載例】シフト記号表（勤務時間帯）'!$C$5:$W$46,21,FALSE))</f>
        <v/>
      </c>
      <c r="AW32" s="467" t="str">
        <f>IF(AW31="","",VLOOKUP(AW31,'【記載例】シフト記号表（勤務時間帯）'!$C$5:$W$46,21,FALSE))</f>
        <v/>
      </c>
      <c r="AX32" s="466" t="str">
        <f>IF(AX31="","",VLOOKUP(AX31,'【記載例】シフト記号表（勤務時間帯）'!$C$5:$W$46,21,FALSE))</f>
        <v/>
      </c>
      <c r="AY32" s="1196">
        <f>IF($BB$3="計画",SUM(T32:AU32),IF($BB$3="実績",SUM(T32:AX32),""))</f>
        <v>159.99999999999997</v>
      </c>
      <c r="AZ32" s="1197"/>
      <c r="BA32" s="1198">
        <f>IF($BB$3="計画",AY32/4,IF($BB$3="実績",(AY32/($BB$7/7)),""))</f>
        <v>37.333333333333329</v>
      </c>
      <c r="BB32" s="1199"/>
      <c r="BC32" s="1194"/>
      <c r="BD32" s="1183"/>
      <c r="BE32" s="1183"/>
      <c r="BF32" s="1183"/>
      <c r="BG32" s="1195"/>
    </row>
    <row r="33" spans="2:59" ht="20.25" customHeight="1">
      <c r="B33" s="489"/>
      <c r="C33" s="1236"/>
      <c r="D33" s="1237"/>
      <c r="E33" s="1238"/>
      <c r="F33" s="488" t="str">
        <f>C32</f>
        <v>介護従業者</v>
      </c>
      <c r="G33" s="1208"/>
      <c r="H33" s="1239"/>
      <c r="I33" s="1237"/>
      <c r="J33" s="1237"/>
      <c r="K33" s="1238"/>
      <c r="L33" s="1209"/>
      <c r="M33" s="1210"/>
      <c r="N33" s="1211"/>
      <c r="O33" s="497" t="s">
        <v>350</v>
      </c>
      <c r="P33" s="496"/>
      <c r="Q33" s="496"/>
      <c r="R33" s="495"/>
      <c r="S33" s="494"/>
      <c r="T33" s="458" t="str">
        <f>IF(T31="","",VLOOKUP(T31,'【記載例】シフト記号表（勤務時間帯）'!$C$5:$Y$46,23,FALSE))</f>
        <v>-</v>
      </c>
      <c r="U33" s="442" t="str">
        <f>IF(U31="","",VLOOKUP(U31,'【記載例】シフト記号表（勤務時間帯）'!$C$5:$Y$46,23,FALSE))</f>
        <v>-</v>
      </c>
      <c r="V33" s="442" t="str">
        <f>IF(V31="","",VLOOKUP(V31,'【記載例】シフト記号表（勤務時間帯）'!$C$5:$Y$46,23,FALSE))</f>
        <v>-</v>
      </c>
      <c r="W33" s="442" t="str">
        <f>IF(W31="","",VLOOKUP(W31,'【記載例】シフト記号表（勤務時間帯）'!$C$5:$Y$46,23,FALSE))</f>
        <v>-</v>
      </c>
      <c r="X33" s="442" t="str">
        <f>IF(X31="","",VLOOKUP(X31,'【記載例】シフト記号表（勤務時間帯）'!$C$5:$Y$46,23,FALSE))</f>
        <v>-</v>
      </c>
      <c r="Y33" s="442" t="str">
        <f>IF(Y31="","",VLOOKUP(Y31,'【記載例】シフト記号表（勤務時間帯）'!$C$5:$Y$46,23,FALSE))</f>
        <v>-</v>
      </c>
      <c r="Z33" s="459" t="str">
        <f>IF(Z31="","",VLOOKUP(Z31,'【記載例】シフト記号表（勤務時間帯）'!$C$5:$Y$46,23,FALSE))</f>
        <v>-</v>
      </c>
      <c r="AA33" s="458" t="str">
        <f>IF(AA31="","",VLOOKUP(AA31,'【記載例】シフト記号表（勤務時間帯）'!$C$5:$Y$46,23,FALSE))</f>
        <v>-</v>
      </c>
      <c r="AB33" s="442" t="str">
        <f>IF(AB31="","",VLOOKUP(AB31,'【記載例】シフト記号表（勤務時間帯）'!$C$5:$Y$46,23,FALSE))</f>
        <v>-</v>
      </c>
      <c r="AC33" s="442" t="str">
        <f>IF(AC31="","",VLOOKUP(AC31,'【記載例】シフト記号表（勤務時間帯）'!$C$5:$Y$46,23,FALSE))</f>
        <v>-</v>
      </c>
      <c r="AD33" s="442" t="str">
        <f>IF(AD31="","",VLOOKUP(AD31,'【記載例】シフト記号表（勤務時間帯）'!$C$5:$Y$46,23,FALSE))</f>
        <v>-</v>
      </c>
      <c r="AE33" s="442" t="str">
        <f>IF(AE31="","",VLOOKUP(AE31,'【記載例】シフト記号表（勤務時間帯）'!$C$5:$Y$46,23,FALSE))</f>
        <v>-</v>
      </c>
      <c r="AF33" s="442" t="str">
        <f>IF(AF31="","",VLOOKUP(AF31,'【記載例】シフト記号表（勤務時間帯）'!$C$5:$Y$46,23,FALSE))</f>
        <v>-</v>
      </c>
      <c r="AG33" s="459" t="str">
        <f>IF(AG31="","",VLOOKUP(AG31,'【記載例】シフト記号表（勤務時間帯）'!$C$5:$Y$46,23,FALSE))</f>
        <v>-</v>
      </c>
      <c r="AH33" s="458" t="str">
        <f>IF(AH31="","",VLOOKUP(AH31,'【記載例】シフト記号表（勤務時間帯）'!$C$5:$Y$46,23,FALSE))</f>
        <v>-</v>
      </c>
      <c r="AI33" s="442" t="str">
        <f>IF(AI31="","",VLOOKUP(AI31,'【記載例】シフト記号表（勤務時間帯）'!$C$5:$Y$46,23,FALSE))</f>
        <v>-</v>
      </c>
      <c r="AJ33" s="442" t="str">
        <f>IF(AJ31="","",VLOOKUP(AJ31,'【記載例】シフト記号表（勤務時間帯）'!$C$5:$Y$46,23,FALSE))</f>
        <v>-</v>
      </c>
      <c r="AK33" s="442" t="str">
        <f>IF(AK31="","",VLOOKUP(AK31,'【記載例】シフト記号表（勤務時間帯）'!$C$5:$Y$46,23,FALSE))</f>
        <v>-</v>
      </c>
      <c r="AL33" s="442" t="str">
        <f>IF(AL31="","",VLOOKUP(AL31,'【記載例】シフト記号表（勤務時間帯）'!$C$5:$Y$46,23,FALSE))</f>
        <v>-</v>
      </c>
      <c r="AM33" s="442" t="str">
        <f>IF(AM31="","",VLOOKUP(AM31,'【記載例】シフト記号表（勤務時間帯）'!$C$5:$Y$46,23,FALSE))</f>
        <v>-</v>
      </c>
      <c r="AN33" s="459" t="str">
        <f>IF(AN31="","",VLOOKUP(AN31,'【記載例】シフト記号表（勤務時間帯）'!$C$5:$Y$46,23,FALSE))</f>
        <v>-</v>
      </c>
      <c r="AO33" s="458" t="str">
        <f>IF(AO31="","",VLOOKUP(AO31,'【記載例】シフト記号表（勤務時間帯）'!$C$5:$Y$46,23,FALSE))</f>
        <v>-</v>
      </c>
      <c r="AP33" s="442" t="str">
        <f>IF(AP31="","",VLOOKUP(AP31,'【記載例】シフト記号表（勤務時間帯）'!$C$5:$Y$46,23,FALSE))</f>
        <v>-</v>
      </c>
      <c r="AQ33" s="442" t="str">
        <f>IF(AQ31="","",VLOOKUP(AQ31,'【記載例】シフト記号表（勤務時間帯）'!$C$5:$Y$46,23,FALSE))</f>
        <v>-</v>
      </c>
      <c r="AR33" s="442" t="str">
        <f>IF(AR31="","",VLOOKUP(AR31,'【記載例】シフト記号表（勤務時間帯）'!$C$5:$Y$46,23,FALSE))</f>
        <v>-</v>
      </c>
      <c r="AS33" s="442" t="str">
        <f>IF(AS31="","",VLOOKUP(AS31,'【記載例】シフト記号表（勤務時間帯）'!$C$5:$Y$46,23,FALSE))</f>
        <v>-</v>
      </c>
      <c r="AT33" s="442" t="str">
        <f>IF(AT31="","",VLOOKUP(AT31,'【記載例】シフト記号表（勤務時間帯）'!$C$5:$Y$46,23,FALSE))</f>
        <v>-</v>
      </c>
      <c r="AU33" s="459" t="str">
        <f>IF(AU31="","",VLOOKUP(AU31,'【記載例】シフト記号表（勤務時間帯）'!$C$5:$Y$46,23,FALSE))</f>
        <v>-</v>
      </c>
      <c r="AV33" s="458" t="str">
        <f>IF(AV31="","",VLOOKUP(AV31,'【記載例】シフト記号表（勤務時間帯）'!$C$5:$Y$46,23,FALSE))</f>
        <v/>
      </c>
      <c r="AW33" s="442" t="str">
        <f>IF(AW31="","",VLOOKUP(AW31,'【記載例】シフト記号表（勤務時間帯）'!$C$5:$Y$46,23,FALSE))</f>
        <v/>
      </c>
      <c r="AX33" s="441" t="str">
        <f>IF(AX31="","",VLOOKUP(AX31,'【記載例】シフト記号表（勤務時間帯）'!$C$5:$Y$46,23,FALSE))</f>
        <v/>
      </c>
      <c r="AY33" s="1204">
        <f>IF($BB$3="計画",SUM(T33:AU33),IF($BB$3="実績",SUM(T33:AX33),""))</f>
        <v>0</v>
      </c>
      <c r="AZ33" s="1205"/>
      <c r="BA33" s="1206">
        <f>IF($BB$3="計画",AY33/4,IF($BB$3="実績",(AY33/($BB$7/7)),""))</f>
        <v>0</v>
      </c>
      <c r="BB33" s="1207"/>
      <c r="BC33" s="1234"/>
      <c r="BD33" s="1210"/>
      <c r="BE33" s="1210"/>
      <c r="BF33" s="1210"/>
      <c r="BG33" s="1235"/>
    </row>
    <row r="34" spans="2:59" ht="20.25" customHeight="1">
      <c r="B34" s="483"/>
      <c r="C34" s="1172"/>
      <c r="D34" s="1173"/>
      <c r="E34" s="1174"/>
      <c r="F34" s="474"/>
      <c r="G34" s="1175" t="s">
        <v>511</v>
      </c>
      <c r="H34" s="1178"/>
      <c r="I34" s="1173"/>
      <c r="J34" s="1173"/>
      <c r="K34" s="1174"/>
      <c r="L34" s="1179" t="s">
        <v>514</v>
      </c>
      <c r="M34" s="1180"/>
      <c r="N34" s="1181"/>
      <c r="O34" s="493" t="s">
        <v>352</v>
      </c>
      <c r="P34" s="492"/>
      <c r="Q34" s="492"/>
      <c r="R34" s="491"/>
      <c r="S34" s="490"/>
      <c r="T34" s="477" t="s">
        <v>508</v>
      </c>
      <c r="U34" s="476" t="s">
        <v>469</v>
      </c>
      <c r="V34" s="476" t="s">
        <v>499</v>
      </c>
      <c r="W34" s="476" t="s">
        <v>469</v>
      </c>
      <c r="X34" s="476" t="s">
        <v>506</v>
      </c>
      <c r="Y34" s="476" t="s">
        <v>508</v>
      </c>
      <c r="Z34" s="478" t="s">
        <v>469</v>
      </c>
      <c r="AA34" s="477" t="s">
        <v>509</v>
      </c>
      <c r="AB34" s="476" t="s">
        <v>506</v>
      </c>
      <c r="AC34" s="476" t="s">
        <v>508</v>
      </c>
      <c r="AD34" s="476" t="s">
        <v>469</v>
      </c>
      <c r="AE34" s="476" t="s">
        <v>499</v>
      </c>
      <c r="AF34" s="476" t="s">
        <v>506</v>
      </c>
      <c r="AG34" s="478" t="s">
        <v>508</v>
      </c>
      <c r="AH34" s="477" t="s">
        <v>469</v>
      </c>
      <c r="AI34" s="476" t="s">
        <v>509</v>
      </c>
      <c r="AJ34" s="476" t="s">
        <v>509</v>
      </c>
      <c r="AK34" s="476" t="s">
        <v>469</v>
      </c>
      <c r="AL34" s="476" t="s">
        <v>509</v>
      </c>
      <c r="AM34" s="476" t="s">
        <v>469</v>
      </c>
      <c r="AN34" s="478" t="s">
        <v>506</v>
      </c>
      <c r="AO34" s="477" t="s">
        <v>508</v>
      </c>
      <c r="AP34" s="476" t="s">
        <v>509</v>
      </c>
      <c r="AQ34" s="476" t="s">
        <v>509</v>
      </c>
      <c r="AR34" s="476" t="s">
        <v>469</v>
      </c>
      <c r="AS34" s="476" t="s">
        <v>509</v>
      </c>
      <c r="AT34" s="476" t="s">
        <v>499</v>
      </c>
      <c r="AU34" s="478" t="s">
        <v>469</v>
      </c>
      <c r="AV34" s="477"/>
      <c r="AW34" s="476"/>
      <c r="AX34" s="475"/>
      <c r="AY34" s="1188"/>
      <c r="AZ34" s="1189"/>
      <c r="BA34" s="1190"/>
      <c r="BB34" s="1191"/>
      <c r="BC34" s="1192"/>
      <c r="BD34" s="1180"/>
      <c r="BE34" s="1180"/>
      <c r="BF34" s="1180"/>
      <c r="BG34" s="1193"/>
    </row>
    <row r="35" spans="2:59" ht="20.25" customHeight="1">
      <c r="B35" s="465">
        <f>B32+1</f>
        <v>6</v>
      </c>
      <c r="C35" s="1172" t="s">
        <v>488</v>
      </c>
      <c r="D35" s="1173"/>
      <c r="E35" s="1174"/>
      <c r="F35" s="474"/>
      <c r="G35" s="1176"/>
      <c r="H35" s="1178" t="s">
        <v>487</v>
      </c>
      <c r="I35" s="1173"/>
      <c r="J35" s="1173"/>
      <c r="K35" s="1174"/>
      <c r="L35" s="1182"/>
      <c r="M35" s="1183"/>
      <c r="N35" s="1184"/>
      <c r="O35" s="473" t="s">
        <v>351</v>
      </c>
      <c r="P35" s="472"/>
      <c r="Q35" s="472"/>
      <c r="R35" s="471"/>
      <c r="S35" s="470"/>
      <c r="T35" s="468">
        <f>IF(T34="","",VLOOKUP(T34,'【記載例】シフト記号表（勤務時間帯）'!$C$5:$W$46,21,FALSE))</f>
        <v>1.9999999999999996</v>
      </c>
      <c r="U35" s="467" t="str">
        <f>IF(U34="","",VLOOKUP(U34,'【記載例】シフト記号表（勤務時間帯）'!$C$5:$W$46,21,FALSE))</f>
        <v>-</v>
      </c>
      <c r="V35" s="467">
        <f>IF(V34="","",VLOOKUP(V34,'【記載例】シフト記号表（勤務時間帯）'!$C$5:$W$46,21,FALSE))</f>
        <v>7.9999999999999982</v>
      </c>
      <c r="W35" s="467" t="str">
        <f>IF(W34="","",VLOOKUP(W34,'【記載例】シフト記号表（勤務時間帯）'!$C$5:$W$46,21,FALSE))</f>
        <v>-</v>
      </c>
      <c r="X35" s="467">
        <f>IF(X34="","",VLOOKUP(X34,'【記載例】シフト記号表（勤務時間帯）'!$C$5:$W$46,21,FALSE))</f>
        <v>3.0000000000000018</v>
      </c>
      <c r="Y35" s="467">
        <f>IF(Y34="","",VLOOKUP(Y34,'【記載例】シフト記号表（勤務時間帯）'!$C$5:$W$46,21,FALSE))</f>
        <v>1.9999999999999996</v>
      </c>
      <c r="Z35" s="469" t="str">
        <f>IF(Z34="","",VLOOKUP(Z34,'【記載例】シフト記号表（勤務時間帯）'!$C$5:$W$46,21,FALSE))</f>
        <v>-</v>
      </c>
      <c r="AA35" s="468">
        <f>IF(AA34="","",VLOOKUP(AA34,'【記載例】シフト記号表（勤務時間帯）'!$C$5:$W$46,21,FALSE))</f>
        <v>8</v>
      </c>
      <c r="AB35" s="467">
        <f>IF(AB34="","",VLOOKUP(AB34,'【記載例】シフト記号表（勤務時間帯）'!$C$5:$W$46,21,FALSE))</f>
        <v>3.0000000000000018</v>
      </c>
      <c r="AC35" s="467">
        <f>IF(AC34="","",VLOOKUP(AC34,'【記載例】シフト記号表（勤務時間帯）'!$C$5:$W$46,21,FALSE))</f>
        <v>1.9999999999999996</v>
      </c>
      <c r="AD35" s="467" t="str">
        <f>IF(AD34="","",VLOOKUP(AD34,'【記載例】シフト記号表（勤務時間帯）'!$C$5:$W$46,21,FALSE))</f>
        <v>-</v>
      </c>
      <c r="AE35" s="467">
        <f>IF(AE34="","",VLOOKUP(AE34,'【記載例】シフト記号表（勤務時間帯）'!$C$5:$W$46,21,FALSE))</f>
        <v>7.9999999999999982</v>
      </c>
      <c r="AF35" s="467">
        <f>IF(AF34="","",VLOOKUP(AF34,'【記載例】シフト記号表（勤務時間帯）'!$C$5:$W$46,21,FALSE))</f>
        <v>3.0000000000000018</v>
      </c>
      <c r="AG35" s="469">
        <f>IF(AG34="","",VLOOKUP(AG34,'【記載例】シフト記号表（勤務時間帯）'!$C$5:$W$46,21,FALSE))</f>
        <v>1.9999999999999996</v>
      </c>
      <c r="AH35" s="468" t="str">
        <f>IF(AH34="","",VLOOKUP(AH34,'【記載例】シフト記号表（勤務時間帯）'!$C$5:$W$46,21,FALSE))</f>
        <v>-</v>
      </c>
      <c r="AI35" s="467">
        <f>IF(AI34="","",VLOOKUP(AI34,'【記載例】シフト記号表（勤務時間帯）'!$C$5:$W$46,21,FALSE))</f>
        <v>8</v>
      </c>
      <c r="AJ35" s="467">
        <f>IF(AJ34="","",VLOOKUP(AJ34,'【記載例】シフト記号表（勤務時間帯）'!$C$5:$W$46,21,FALSE))</f>
        <v>8</v>
      </c>
      <c r="AK35" s="467" t="str">
        <f>IF(AK34="","",VLOOKUP(AK34,'【記載例】シフト記号表（勤務時間帯）'!$C$5:$W$46,21,FALSE))</f>
        <v>-</v>
      </c>
      <c r="AL35" s="467">
        <f>IF(AL34="","",VLOOKUP(AL34,'【記載例】シフト記号表（勤務時間帯）'!$C$5:$W$46,21,FALSE))</f>
        <v>8</v>
      </c>
      <c r="AM35" s="467" t="str">
        <f>IF(AM34="","",VLOOKUP(AM34,'【記載例】シフト記号表（勤務時間帯）'!$C$5:$W$46,21,FALSE))</f>
        <v>-</v>
      </c>
      <c r="AN35" s="469">
        <f>IF(AN34="","",VLOOKUP(AN34,'【記載例】シフト記号表（勤務時間帯）'!$C$5:$W$46,21,FALSE))</f>
        <v>3.0000000000000018</v>
      </c>
      <c r="AO35" s="468">
        <f>IF(AO34="","",VLOOKUP(AO34,'【記載例】シフト記号表（勤務時間帯）'!$C$5:$W$46,21,FALSE))</f>
        <v>1.9999999999999996</v>
      </c>
      <c r="AP35" s="467">
        <f>IF(AP34="","",VLOOKUP(AP34,'【記載例】シフト記号表（勤務時間帯）'!$C$5:$W$46,21,FALSE))</f>
        <v>8</v>
      </c>
      <c r="AQ35" s="467">
        <f>IF(AQ34="","",VLOOKUP(AQ34,'【記載例】シフト記号表（勤務時間帯）'!$C$5:$W$46,21,FALSE))</f>
        <v>8</v>
      </c>
      <c r="AR35" s="467" t="str">
        <f>IF(AR34="","",VLOOKUP(AR34,'【記載例】シフト記号表（勤務時間帯）'!$C$5:$W$46,21,FALSE))</f>
        <v>-</v>
      </c>
      <c r="AS35" s="467">
        <f>IF(AS34="","",VLOOKUP(AS34,'【記載例】シフト記号表（勤務時間帯）'!$C$5:$W$46,21,FALSE))</f>
        <v>8</v>
      </c>
      <c r="AT35" s="467">
        <f>IF(AT34="","",VLOOKUP(AT34,'【記載例】シフト記号表（勤務時間帯）'!$C$5:$W$46,21,FALSE))</f>
        <v>7.9999999999999982</v>
      </c>
      <c r="AU35" s="469" t="str">
        <f>IF(AU34="","",VLOOKUP(AU34,'【記載例】シフト記号表（勤務時間帯）'!$C$5:$W$46,21,FALSE))</f>
        <v>-</v>
      </c>
      <c r="AV35" s="468" t="str">
        <f>IF(AV34="","",VLOOKUP(AV34,'【記載例】シフト記号表（勤務時間帯）'!$C$5:$W$46,21,FALSE))</f>
        <v/>
      </c>
      <c r="AW35" s="467" t="str">
        <f>IF(AW34="","",VLOOKUP(AW34,'【記載例】シフト記号表（勤務時間帯）'!$C$5:$W$46,21,FALSE))</f>
        <v/>
      </c>
      <c r="AX35" s="466" t="str">
        <f>IF(AX34="","",VLOOKUP(AX34,'【記載例】シフト記号表（勤務時間帯）'!$C$5:$W$46,21,FALSE))</f>
        <v/>
      </c>
      <c r="AY35" s="1196">
        <f>IF($BB$3="計画",SUM(T35:AU35),IF($BB$3="実績",SUM(T35:AX35),""))</f>
        <v>102</v>
      </c>
      <c r="AZ35" s="1197"/>
      <c r="BA35" s="1198">
        <f>IF($BB$3="計画",AY35/4,IF($BB$3="実績",(AY35/($BB$7/7)),""))</f>
        <v>23.8</v>
      </c>
      <c r="BB35" s="1199"/>
      <c r="BC35" s="1194"/>
      <c r="BD35" s="1183"/>
      <c r="BE35" s="1183"/>
      <c r="BF35" s="1183"/>
      <c r="BG35" s="1195"/>
    </row>
    <row r="36" spans="2:59" ht="20.25" customHeight="1">
      <c r="B36" s="489"/>
      <c r="C36" s="1236"/>
      <c r="D36" s="1237"/>
      <c r="E36" s="1238"/>
      <c r="F36" s="488" t="str">
        <f>C35</f>
        <v>介護従業者</v>
      </c>
      <c r="G36" s="1208"/>
      <c r="H36" s="1239"/>
      <c r="I36" s="1237"/>
      <c r="J36" s="1237"/>
      <c r="K36" s="1238"/>
      <c r="L36" s="1209"/>
      <c r="M36" s="1210"/>
      <c r="N36" s="1211"/>
      <c r="O36" s="497" t="s">
        <v>350</v>
      </c>
      <c r="P36" s="503"/>
      <c r="Q36" s="503"/>
      <c r="R36" s="502"/>
      <c r="S36" s="501"/>
      <c r="T36" s="458" t="str">
        <f>IF(T34="","",VLOOKUP(T34,'【記載例】シフト記号表（勤務時間帯）'!$C$5:$Y$46,23,FALSE))</f>
        <v>-</v>
      </c>
      <c r="U36" s="442" t="str">
        <f>IF(U34="","",VLOOKUP(U34,'【記載例】シフト記号表（勤務時間帯）'!$C$5:$Y$46,23,FALSE))</f>
        <v>-</v>
      </c>
      <c r="V36" s="442" t="str">
        <f>IF(V34="","",VLOOKUP(V34,'【記載例】シフト記号表（勤務時間帯）'!$C$5:$Y$46,23,FALSE))</f>
        <v>-</v>
      </c>
      <c r="W36" s="442" t="str">
        <f>IF(W34="","",VLOOKUP(W34,'【記載例】シフト記号表（勤務時間帯）'!$C$5:$Y$46,23,FALSE))</f>
        <v>-</v>
      </c>
      <c r="X36" s="442">
        <f>IF(X34="","",VLOOKUP(X34,'【記載例】シフト記号表（勤務時間帯）'!$C$5:$Y$46,23,FALSE))</f>
        <v>11.000000000000002</v>
      </c>
      <c r="Y36" s="442" t="str">
        <f>IF(Y34="","",VLOOKUP(Y34,'【記載例】シフト記号表（勤務時間帯）'!$C$5:$Y$46,23,FALSE))</f>
        <v>-</v>
      </c>
      <c r="Z36" s="459" t="str">
        <f>IF(Z34="","",VLOOKUP(Z34,'【記載例】シフト記号表（勤務時間帯）'!$C$5:$Y$46,23,FALSE))</f>
        <v>-</v>
      </c>
      <c r="AA36" s="458" t="str">
        <f>IF(AA34="","",VLOOKUP(AA34,'【記載例】シフト記号表（勤務時間帯）'!$C$5:$Y$46,23,FALSE))</f>
        <v>-</v>
      </c>
      <c r="AB36" s="442">
        <f>IF(AB34="","",VLOOKUP(AB34,'【記載例】シフト記号表（勤務時間帯）'!$C$5:$Y$46,23,FALSE))</f>
        <v>11.000000000000002</v>
      </c>
      <c r="AC36" s="442" t="str">
        <f>IF(AC34="","",VLOOKUP(AC34,'【記載例】シフト記号表（勤務時間帯）'!$C$5:$Y$46,23,FALSE))</f>
        <v>-</v>
      </c>
      <c r="AD36" s="442" t="str">
        <f>IF(AD34="","",VLOOKUP(AD34,'【記載例】シフト記号表（勤務時間帯）'!$C$5:$Y$46,23,FALSE))</f>
        <v>-</v>
      </c>
      <c r="AE36" s="442" t="str">
        <f>IF(AE34="","",VLOOKUP(AE34,'【記載例】シフト記号表（勤務時間帯）'!$C$5:$Y$46,23,FALSE))</f>
        <v>-</v>
      </c>
      <c r="AF36" s="442">
        <f>IF(AF34="","",VLOOKUP(AF34,'【記載例】シフト記号表（勤務時間帯）'!$C$5:$Y$46,23,FALSE))</f>
        <v>11.000000000000002</v>
      </c>
      <c r="AG36" s="459" t="str">
        <f>IF(AG34="","",VLOOKUP(AG34,'【記載例】シフト記号表（勤務時間帯）'!$C$5:$Y$46,23,FALSE))</f>
        <v>-</v>
      </c>
      <c r="AH36" s="458" t="str">
        <f>IF(AH34="","",VLOOKUP(AH34,'【記載例】シフト記号表（勤務時間帯）'!$C$5:$Y$46,23,FALSE))</f>
        <v>-</v>
      </c>
      <c r="AI36" s="442" t="str">
        <f>IF(AI34="","",VLOOKUP(AI34,'【記載例】シフト記号表（勤務時間帯）'!$C$5:$Y$46,23,FALSE))</f>
        <v>-</v>
      </c>
      <c r="AJ36" s="442" t="str">
        <f>IF(AJ34="","",VLOOKUP(AJ34,'【記載例】シフト記号表（勤務時間帯）'!$C$5:$Y$46,23,FALSE))</f>
        <v>-</v>
      </c>
      <c r="AK36" s="442" t="str">
        <f>IF(AK34="","",VLOOKUP(AK34,'【記載例】シフト記号表（勤務時間帯）'!$C$5:$Y$46,23,FALSE))</f>
        <v>-</v>
      </c>
      <c r="AL36" s="442" t="str">
        <f>IF(AL34="","",VLOOKUP(AL34,'【記載例】シフト記号表（勤務時間帯）'!$C$5:$Y$46,23,FALSE))</f>
        <v>-</v>
      </c>
      <c r="AM36" s="442" t="str">
        <f>IF(AM34="","",VLOOKUP(AM34,'【記載例】シフト記号表（勤務時間帯）'!$C$5:$Y$46,23,FALSE))</f>
        <v>-</v>
      </c>
      <c r="AN36" s="459">
        <f>IF(AN34="","",VLOOKUP(AN34,'【記載例】シフト記号表（勤務時間帯）'!$C$5:$Y$46,23,FALSE))</f>
        <v>11.000000000000002</v>
      </c>
      <c r="AO36" s="458" t="str">
        <f>IF(AO34="","",VLOOKUP(AO34,'【記載例】シフト記号表（勤務時間帯）'!$C$5:$Y$46,23,FALSE))</f>
        <v>-</v>
      </c>
      <c r="AP36" s="442" t="str">
        <f>IF(AP34="","",VLOOKUP(AP34,'【記載例】シフト記号表（勤務時間帯）'!$C$5:$Y$46,23,FALSE))</f>
        <v>-</v>
      </c>
      <c r="AQ36" s="442" t="str">
        <f>IF(AQ34="","",VLOOKUP(AQ34,'【記載例】シフト記号表（勤務時間帯）'!$C$5:$Y$46,23,FALSE))</f>
        <v>-</v>
      </c>
      <c r="AR36" s="442" t="str">
        <f>IF(AR34="","",VLOOKUP(AR34,'【記載例】シフト記号表（勤務時間帯）'!$C$5:$Y$46,23,FALSE))</f>
        <v>-</v>
      </c>
      <c r="AS36" s="442" t="str">
        <f>IF(AS34="","",VLOOKUP(AS34,'【記載例】シフト記号表（勤務時間帯）'!$C$5:$Y$46,23,FALSE))</f>
        <v>-</v>
      </c>
      <c r="AT36" s="442" t="str">
        <f>IF(AT34="","",VLOOKUP(AT34,'【記載例】シフト記号表（勤務時間帯）'!$C$5:$Y$46,23,FALSE))</f>
        <v>-</v>
      </c>
      <c r="AU36" s="459" t="str">
        <f>IF(AU34="","",VLOOKUP(AU34,'【記載例】シフト記号表（勤務時間帯）'!$C$5:$Y$46,23,FALSE))</f>
        <v>-</v>
      </c>
      <c r="AV36" s="458" t="str">
        <f>IF(AV34="","",VLOOKUP(AV34,'【記載例】シフト記号表（勤務時間帯）'!$C$5:$Y$46,23,FALSE))</f>
        <v/>
      </c>
      <c r="AW36" s="442" t="str">
        <f>IF(AW34="","",VLOOKUP(AW34,'【記載例】シフト記号表（勤務時間帯）'!$C$5:$Y$46,23,FALSE))</f>
        <v/>
      </c>
      <c r="AX36" s="441" t="str">
        <f>IF(AX34="","",VLOOKUP(AX34,'【記載例】シフト記号表（勤務時間帯）'!$C$5:$Y$46,23,FALSE))</f>
        <v/>
      </c>
      <c r="AY36" s="1204">
        <f>IF($BB$3="計画",SUM(T36:AU36),IF($BB$3="実績",SUM(T36:AX36),""))</f>
        <v>44.000000000000007</v>
      </c>
      <c r="AZ36" s="1205"/>
      <c r="BA36" s="1206">
        <f>IF($BB$3="計画",AY36/4,IF($BB$3="実績",(AY36/($BB$7/7)),""))</f>
        <v>10.266666666666669</v>
      </c>
      <c r="BB36" s="1207"/>
      <c r="BC36" s="1234"/>
      <c r="BD36" s="1210"/>
      <c r="BE36" s="1210"/>
      <c r="BF36" s="1210"/>
      <c r="BG36" s="1235"/>
    </row>
    <row r="37" spans="2:59" ht="20.25" customHeight="1">
      <c r="B37" s="483"/>
      <c r="C37" s="1172"/>
      <c r="D37" s="1173"/>
      <c r="E37" s="1174"/>
      <c r="F37" s="474"/>
      <c r="G37" s="1175" t="s">
        <v>511</v>
      </c>
      <c r="H37" s="1178"/>
      <c r="I37" s="1173"/>
      <c r="J37" s="1173"/>
      <c r="K37" s="1174"/>
      <c r="L37" s="1179" t="s">
        <v>513</v>
      </c>
      <c r="M37" s="1180"/>
      <c r="N37" s="1181"/>
      <c r="O37" s="493" t="s">
        <v>352</v>
      </c>
      <c r="P37" s="500"/>
      <c r="Q37" s="500"/>
      <c r="R37" s="499"/>
      <c r="S37" s="498"/>
      <c r="T37" s="477" t="s">
        <v>469</v>
      </c>
      <c r="U37" s="476" t="s">
        <v>499</v>
      </c>
      <c r="V37" s="476" t="s">
        <v>506</v>
      </c>
      <c r="W37" s="476" t="s">
        <v>508</v>
      </c>
      <c r="X37" s="476" t="s">
        <v>469</v>
      </c>
      <c r="Y37" s="476" t="s">
        <v>499</v>
      </c>
      <c r="Z37" s="478" t="s">
        <v>499</v>
      </c>
      <c r="AA37" s="477" t="s">
        <v>469</v>
      </c>
      <c r="AB37" s="476" t="s">
        <v>499</v>
      </c>
      <c r="AC37" s="476" t="s">
        <v>499</v>
      </c>
      <c r="AD37" s="476" t="s">
        <v>469</v>
      </c>
      <c r="AE37" s="476" t="s">
        <v>506</v>
      </c>
      <c r="AF37" s="476" t="s">
        <v>508</v>
      </c>
      <c r="AG37" s="478" t="s">
        <v>499</v>
      </c>
      <c r="AH37" s="477" t="s">
        <v>469</v>
      </c>
      <c r="AI37" s="476" t="s">
        <v>469</v>
      </c>
      <c r="AJ37" s="476" t="s">
        <v>506</v>
      </c>
      <c r="AK37" s="476" t="s">
        <v>508</v>
      </c>
      <c r="AL37" s="476" t="s">
        <v>469</v>
      </c>
      <c r="AM37" s="476" t="s">
        <v>499</v>
      </c>
      <c r="AN37" s="478" t="s">
        <v>499</v>
      </c>
      <c r="AO37" s="477" t="s">
        <v>509</v>
      </c>
      <c r="AP37" s="476" t="s">
        <v>469</v>
      </c>
      <c r="AQ37" s="476" t="s">
        <v>499</v>
      </c>
      <c r="AR37" s="476" t="s">
        <v>507</v>
      </c>
      <c r="AS37" s="476" t="s">
        <v>506</v>
      </c>
      <c r="AT37" s="476" t="s">
        <v>508</v>
      </c>
      <c r="AU37" s="478" t="s">
        <v>469</v>
      </c>
      <c r="AV37" s="477"/>
      <c r="AW37" s="476"/>
      <c r="AX37" s="475"/>
      <c r="AY37" s="1188"/>
      <c r="AZ37" s="1189"/>
      <c r="BA37" s="1190"/>
      <c r="BB37" s="1191"/>
      <c r="BC37" s="1192"/>
      <c r="BD37" s="1180"/>
      <c r="BE37" s="1180"/>
      <c r="BF37" s="1180"/>
      <c r="BG37" s="1193"/>
    </row>
    <row r="38" spans="2:59" ht="20.25" customHeight="1">
      <c r="B38" s="465">
        <f>B35+1</f>
        <v>7</v>
      </c>
      <c r="C38" s="1172" t="s">
        <v>488</v>
      </c>
      <c r="D38" s="1173"/>
      <c r="E38" s="1174"/>
      <c r="F38" s="474"/>
      <c r="G38" s="1176"/>
      <c r="H38" s="1178" t="s">
        <v>501</v>
      </c>
      <c r="I38" s="1173"/>
      <c r="J38" s="1173"/>
      <c r="K38" s="1174"/>
      <c r="L38" s="1182"/>
      <c r="M38" s="1183"/>
      <c r="N38" s="1184"/>
      <c r="O38" s="473" t="s">
        <v>351</v>
      </c>
      <c r="P38" s="472"/>
      <c r="Q38" s="472"/>
      <c r="R38" s="471"/>
      <c r="S38" s="470"/>
      <c r="T38" s="468" t="str">
        <f>IF(T37="","",VLOOKUP(T37,'【記載例】シフト記号表（勤務時間帯）'!$C$5:$W$46,21,FALSE))</f>
        <v>-</v>
      </c>
      <c r="U38" s="467">
        <f>IF(U37="","",VLOOKUP(U37,'【記載例】シフト記号表（勤務時間帯）'!$C$5:$W$46,21,FALSE))</f>
        <v>7.9999999999999982</v>
      </c>
      <c r="V38" s="467">
        <f>IF(V37="","",VLOOKUP(V37,'【記載例】シフト記号表（勤務時間帯）'!$C$5:$W$46,21,FALSE))</f>
        <v>3.0000000000000018</v>
      </c>
      <c r="W38" s="467">
        <f>IF(W37="","",VLOOKUP(W37,'【記載例】シフト記号表（勤務時間帯）'!$C$5:$W$46,21,FALSE))</f>
        <v>1.9999999999999996</v>
      </c>
      <c r="X38" s="467" t="str">
        <f>IF(X37="","",VLOOKUP(X37,'【記載例】シフト記号表（勤務時間帯）'!$C$5:$W$46,21,FALSE))</f>
        <v>-</v>
      </c>
      <c r="Y38" s="467">
        <f>IF(Y37="","",VLOOKUP(Y37,'【記載例】シフト記号表（勤務時間帯）'!$C$5:$W$46,21,FALSE))</f>
        <v>7.9999999999999982</v>
      </c>
      <c r="Z38" s="469">
        <f>IF(Z37="","",VLOOKUP(Z37,'【記載例】シフト記号表（勤務時間帯）'!$C$5:$W$46,21,FALSE))</f>
        <v>7.9999999999999982</v>
      </c>
      <c r="AA38" s="468" t="str">
        <f>IF(AA37="","",VLOOKUP(AA37,'【記載例】シフト記号表（勤務時間帯）'!$C$5:$W$46,21,FALSE))</f>
        <v>-</v>
      </c>
      <c r="AB38" s="467">
        <f>IF(AB37="","",VLOOKUP(AB37,'【記載例】シフト記号表（勤務時間帯）'!$C$5:$W$46,21,FALSE))</f>
        <v>7.9999999999999982</v>
      </c>
      <c r="AC38" s="467">
        <f>IF(AC37="","",VLOOKUP(AC37,'【記載例】シフト記号表（勤務時間帯）'!$C$5:$W$46,21,FALSE))</f>
        <v>7.9999999999999982</v>
      </c>
      <c r="AD38" s="467" t="str">
        <f>IF(AD37="","",VLOOKUP(AD37,'【記載例】シフト記号表（勤務時間帯）'!$C$5:$W$46,21,FALSE))</f>
        <v>-</v>
      </c>
      <c r="AE38" s="467">
        <f>IF(AE37="","",VLOOKUP(AE37,'【記載例】シフト記号表（勤務時間帯）'!$C$5:$W$46,21,FALSE))</f>
        <v>3.0000000000000018</v>
      </c>
      <c r="AF38" s="467">
        <f>IF(AF37="","",VLOOKUP(AF37,'【記載例】シフト記号表（勤務時間帯）'!$C$5:$W$46,21,FALSE))</f>
        <v>1.9999999999999996</v>
      </c>
      <c r="AG38" s="469">
        <f>IF(AG37="","",VLOOKUP(AG37,'【記載例】シフト記号表（勤務時間帯）'!$C$5:$W$46,21,FALSE))</f>
        <v>7.9999999999999982</v>
      </c>
      <c r="AH38" s="468" t="str">
        <f>IF(AH37="","",VLOOKUP(AH37,'【記載例】シフト記号表（勤務時間帯）'!$C$5:$W$46,21,FALSE))</f>
        <v>-</v>
      </c>
      <c r="AI38" s="467" t="str">
        <f>IF(AI37="","",VLOOKUP(AI37,'【記載例】シフト記号表（勤務時間帯）'!$C$5:$W$46,21,FALSE))</f>
        <v>-</v>
      </c>
      <c r="AJ38" s="467">
        <f>IF(AJ37="","",VLOOKUP(AJ37,'【記載例】シフト記号表（勤務時間帯）'!$C$5:$W$46,21,FALSE))</f>
        <v>3.0000000000000018</v>
      </c>
      <c r="AK38" s="467">
        <f>IF(AK37="","",VLOOKUP(AK37,'【記載例】シフト記号表（勤務時間帯）'!$C$5:$W$46,21,FALSE))</f>
        <v>1.9999999999999996</v>
      </c>
      <c r="AL38" s="467" t="str">
        <f>IF(AL37="","",VLOOKUP(AL37,'【記載例】シフト記号表（勤務時間帯）'!$C$5:$W$46,21,FALSE))</f>
        <v>-</v>
      </c>
      <c r="AM38" s="467">
        <f>IF(AM37="","",VLOOKUP(AM37,'【記載例】シフト記号表（勤務時間帯）'!$C$5:$W$46,21,FALSE))</f>
        <v>7.9999999999999982</v>
      </c>
      <c r="AN38" s="469">
        <f>IF(AN37="","",VLOOKUP(AN37,'【記載例】シフト記号表（勤務時間帯）'!$C$5:$W$46,21,FALSE))</f>
        <v>7.9999999999999982</v>
      </c>
      <c r="AO38" s="468">
        <f>IF(AO37="","",VLOOKUP(AO37,'【記載例】シフト記号表（勤務時間帯）'!$C$5:$W$46,21,FALSE))</f>
        <v>8</v>
      </c>
      <c r="AP38" s="467" t="str">
        <f>IF(AP37="","",VLOOKUP(AP37,'【記載例】シフト記号表（勤務時間帯）'!$C$5:$W$46,21,FALSE))</f>
        <v>-</v>
      </c>
      <c r="AQ38" s="467">
        <f>IF(AQ37="","",VLOOKUP(AQ37,'【記載例】シフト記号表（勤務時間帯）'!$C$5:$W$46,21,FALSE))</f>
        <v>7.9999999999999982</v>
      </c>
      <c r="AR38" s="467">
        <f>IF(AR37="","",VLOOKUP(AR37,'【記載例】シフト記号表（勤務時間帯）'!$C$5:$W$46,21,FALSE))</f>
        <v>8</v>
      </c>
      <c r="AS38" s="467">
        <f>IF(AS37="","",VLOOKUP(AS37,'【記載例】シフト記号表（勤務時間帯）'!$C$5:$W$46,21,FALSE))</f>
        <v>3.0000000000000018</v>
      </c>
      <c r="AT38" s="467">
        <f>IF(AT37="","",VLOOKUP(AT37,'【記載例】シフト記号表（勤務時間帯）'!$C$5:$W$46,21,FALSE))</f>
        <v>1.9999999999999996</v>
      </c>
      <c r="AU38" s="469" t="str">
        <f>IF(AU37="","",VLOOKUP(AU37,'【記載例】シフト記号表（勤務時間帯）'!$C$5:$W$46,21,FALSE))</f>
        <v>-</v>
      </c>
      <c r="AV38" s="468" t="str">
        <f>IF(AV37="","",VLOOKUP(AV37,'【記載例】シフト記号表（勤務時間帯）'!$C$5:$W$46,21,FALSE))</f>
        <v/>
      </c>
      <c r="AW38" s="467" t="str">
        <f>IF(AW37="","",VLOOKUP(AW37,'【記載例】シフト記号表（勤務時間帯）'!$C$5:$W$46,21,FALSE))</f>
        <v/>
      </c>
      <c r="AX38" s="466" t="str">
        <f>IF(AX37="","",VLOOKUP(AX37,'【記載例】シフト記号表（勤務時間帯）'!$C$5:$W$46,21,FALSE))</f>
        <v/>
      </c>
      <c r="AY38" s="1196">
        <f>IF($BB$3="計画",SUM(T38:AU38),IF($BB$3="実績",SUM(T38:AX38),""))</f>
        <v>108</v>
      </c>
      <c r="AZ38" s="1197"/>
      <c r="BA38" s="1198">
        <f>IF($BB$3="計画",AY38/4,IF($BB$3="実績",(AY38/($BB$7/7)),""))</f>
        <v>25.2</v>
      </c>
      <c r="BB38" s="1199"/>
      <c r="BC38" s="1194"/>
      <c r="BD38" s="1183"/>
      <c r="BE38" s="1183"/>
      <c r="BF38" s="1183"/>
      <c r="BG38" s="1195"/>
    </row>
    <row r="39" spans="2:59" ht="20.25" customHeight="1">
      <c r="B39" s="489"/>
      <c r="C39" s="1236"/>
      <c r="D39" s="1237"/>
      <c r="E39" s="1238"/>
      <c r="F39" s="488" t="str">
        <f>C38</f>
        <v>介護従業者</v>
      </c>
      <c r="G39" s="1208"/>
      <c r="H39" s="1239"/>
      <c r="I39" s="1237"/>
      <c r="J39" s="1237"/>
      <c r="K39" s="1238"/>
      <c r="L39" s="1209"/>
      <c r="M39" s="1210"/>
      <c r="N39" s="1211"/>
      <c r="O39" s="497" t="s">
        <v>350</v>
      </c>
      <c r="P39" s="492"/>
      <c r="Q39" s="492"/>
      <c r="R39" s="491"/>
      <c r="S39" s="504"/>
      <c r="T39" s="458" t="str">
        <f>IF(T37="","",VLOOKUP(T37,'【記載例】シフト記号表（勤務時間帯）'!$C$5:$Y$46,23,FALSE))</f>
        <v>-</v>
      </c>
      <c r="U39" s="442" t="str">
        <f>IF(U37="","",VLOOKUP(U37,'【記載例】シフト記号表（勤務時間帯）'!$C$5:$Y$46,23,FALSE))</f>
        <v>-</v>
      </c>
      <c r="V39" s="442">
        <f>IF(V37="","",VLOOKUP(V37,'【記載例】シフト記号表（勤務時間帯）'!$C$5:$Y$46,23,FALSE))</f>
        <v>11.000000000000002</v>
      </c>
      <c r="W39" s="442" t="str">
        <f>IF(W37="","",VLOOKUP(W37,'【記載例】シフト記号表（勤務時間帯）'!$C$5:$Y$46,23,FALSE))</f>
        <v>-</v>
      </c>
      <c r="X39" s="442" t="str">
        <f>IF(X37="","",VLOOKUP(X37,'【記載例】シフト記号表（勤務時間帯）'!$C$5:$Y$46,23,FALSE))</f>
        <v>-</v>
      </c>
      <c r="Y39" s="442" t="str">
        <f>IF(Y37="","",VLOOKUP(Y37,'【記載例】シフト記号表（勤務時間帯）'!$C$5:$Y$46,23,FALSE))</f>
        <v>-</v>
      </c>
      <c r="Z39" s="459" t="str">
        <f>IF(Z37="","",VLOOKUP(Z37,'【記載例】シフト記号表（勤務時間帯）'!$C$5:$Y$46,23,FALSE))</f>
        <v>-</v>
      </c>
      <c r="AA39" s="458" t="str">
        <f>IF(AA37="","",VLOOKUP(AA37,'【記載例】シフト記号表（勤務時間帯）'!$C$5:$Y$46,23,FALSE))</f>
        <v>-</v>
      </c>
      <c r="AB39" s="442" t="str">
        <f>IF(AB37="","",VLOOKUP(AB37,'【記載例】シフト記号表（勤務時間帯）'!$C$5:$Y$46,23,FALSE))</f>
        <v>-</v>
      </c>
      <c r="AC39" s="442" t="str">
        <f>IF(AC37="","",VLOOKUP(AC37,'【記載例】シフト記号表（勤務時間帯）'!$C$5:$Y$46,23,FALSE))</f>
        <v>-</v>
      </c>
      <c r="AD39" s="442" t="str">
        <f>IF(AD37="","",VLOOKUP(AD37,'【記載例】シフト記号表（勤務時間帯）'!$C$5:$Y$46,23,FALSE))</f>
        <v>-</v>
      </c>
      <c r="AE39" s="442">
        <f>IF(AE37="","",VLOOKUP(AE37,'【記載例】シフト記号表（勤務時間帯）'!$C$5:$Y$46,23,FALSE))</f>
        <v>11.000000000000002</v>
      </c>
      <c r="AF39" s="442" t="str">
        <f>IF(AF37="","",VLOOKUP(AF37,'【記載例】シフト記号表（勤務時間帯）'!$C$5:$Y$46,23,FALSE))</f>
        <v>-</v>
      </c>
      <c r="AG39" s="459" t="str">
        <f>IF(AG37="","",VLOOKUP(AG37,'【記載例】シフト記号表（勤務時間帯）'!$C$5:$Y$46,23,FALSE))</f>
        <v>-</v>
      </c>
      <c r="AH39" s="458" t="str">
        <f>IF(AH37="","",VLOOKUP(AH37,'【記載例】シフト記号表（勤務時間帯）'!$C$5:$Y$46,23,FALSE))</f>
        <v>-</v>
      </c>
      <c r="AI39" s="442" t="str">
        <f>IF(AI37="","",VLOOKUP(AI37,'【記載例】シフト記号表（勤務時間帯）'!$C$5:$Y$46,23,FALSE))</f>
        <v>-</v>
      </c>
      <c r="AJ39" s="442">
        <f>IF(AJ37="","",VLOOKUP(AJ37,'【記載例】シフト記号表（勤務時間帯）'!$C$5:$Y$46,23,FALSE))</f>
        <v>11.000000000000002</v>
      </c>
      <c r="AK39" s="442" t="str">
        <f>IF(AK37="","",VLOOKUP(AK37,'【記載例】シフト記号表（勤務時間帯）'!$C$5:$Y$46,23,FALSE))</f>
        <v>-</v>
      </c>
      <c r="AL39" s="442" t="str">
        <f>IF(AL37="","",VLOOKUP(AL37,'【記載例】シフト記号表（勤務時間帯）'!$C$5:$Y$46,23,FALSE))</f>
        <v>-</v>
      </c>
      <c r="AM39" s="442" t="str">
        <f>IF(AM37="","",VLOOKUP(AM37,'【記載例】シフト記号表（勤務時間帯）'!$C$5:$Y$46,23,FALSE))</f>
        <v>-</v>
      </c>
      <c r="AN39" s="459" t="str">
        <f>IF(AN37="","",VLOOKUP(AN37,'【記載例】シフト記号表（勤務時間帯）'!$C$5:$Y$46,23,FALSE))</f>
        <v>-</v>
      </c>
      <c r="AO39" s="458" t="str">
        <f>IF(AO37="","",VLOOKUP(AO37,'【記載例】シフト記号表（勤務時間帯）'!$C$5:$Y$46,23,FALSE))</f>
        <v>-</v>
      </c>
      <c r="AP39" s="442" t="str">
        <f>IF(AP37="","",VLOOKUP(AP37,'【記載例】シフト記号表（勤務時間帯）'!$C$5:$Y$46,23,FALSE))</f>
        <v>-</v>
      </c>
      <c r="AQ39" s="442" t="str">
        <f>IF(AQ37="","",VLOOKUP(AQ37,'【記載例】シフト記号表（勤務時間帯）'!$C$5:$Y$46,23,FALSE))</f>
        <v>-</v>
      </c>
      <c r="AR39" s="442" t="str">
        <f>IF(AR37="","",VLOOKUP(AR37,'【記載例】シフト記号表（勤務時間帯）'!$C$5:$Y$46,23,FALSE))</f>
        <v>-</v>
      </c>
      <c r="AS39" s="442">
        <f>IF(AS37="","",VLOOKUP(AS37,'【記載例】シフト記号表（勤務時間帯）'!$C$5:$Y$46,23,FALSE))</f>
        <v>11.000000000000002</v>
      </c>
      <c r="AT39" s="442" t="str">
        <f>IF(AT37="","",VLOOKUP(AT37,'【記載例】シフト記号表（勤務時間帯）'!$C$5:$Y$46,23,FALSE))</f>
        <v>-</v>
      </c>
      <c r="AU39" s="459" t="str">
        <f>IF(AU37="","",VLOOKUP(AU37,'【記載例】シフト記号表（勤務時間帯）'!$C$5:$Y$46,23,FALSE))</f>
        <v>-</v>
      </c>
      <c r="AV39" s="458" t="str">
        <f>IF(AV37="","",VLOOKUP(AV37,'【記載例】シフト記号表（勤務時間帯）'!$C$5:$Y$46,23,FALSE))</f>
        <v/>
      </c>
      <c r="AW39" s="442" t="str">
        <f>IF(AW37="","",VLOOKUP(AW37,'【記載例】シフト記号表（勤務時間帯）'!$C$5:$Y$46,23,FALSE))</f>
        <v/>
      </c>
      <c r="AX39" s="441" t="str">
        <f>IF(AX37="","",VLOOKUP(AX37,'【記載例】シフト記号表（勤務時間帯）'!$C$5:$Y$46,23,FALSE))</f>
        <v/>
      </c>
      <c r="AY39" s="1204">
        <f>IF($BB$3="計画",SUM(T39:AU39),IF($BB$3="実績",SUM(T39:AX39),""))</f>
        <v>44.000000000000007</v>
      </c>
      <c r="AZ39" s="1205"/>
      <c r="BA39" s="1206">
        <f>IF($BB$3="計画",AY39/4,IF($BB$3="実績",(AY39/($BB$7/7)),""))</f>
        <v>10.266666666666669</v>
      </c>
      <c r="BB39" s="1207"/>
      <c r="BC39" s="1234"/>
      <c r="BD39" s="1210"/>
      <c r="BE39" s="1210"/>
      <c r="BF39" s="1210"/>
      <c r="BG39" s="1235"/>
    </row>
    <row r="40" spans="2:59" ht="20.25" customHeight="1">
      <c r="B40" s="483"/>
      <c r="C40" s="1172"/>
      <c r="D40" s="1173"/>
      <c r="E40" s="1174"/>
      <c r="F40" s="474"/>
      <c r="G40" s="1175" t="s">
        <v>511</v>
      </c>
      <c r="H40" s="1178"/>
      <c r="I40" s="1173"/>
      <c r="J40" s="1173"/>
      <c r="K40" s="1174"/>
      <c r="L40" s="1179" t="s">
        <v>512</v>
      </c>
      <c r="M40" s="1180"/>
      <c r="N40" s="1181"/>
      <c r="O40" s="493" t="s">
        <v>352</v>
      </c>
      <c r="P40" s="500"/>
      <c r="Q40" s="500"/>
      <c r="R40" s="499"/>
      <c r="S40" s="498"/>
      <c r="T40" s="477" t="s">
        <v>499</v>
      </c>
      <c r="U40" s="476" t="s">
        <v>509</v>
      </c>
      <c r="V40" s="476" t="s">
        <v>507</v>
      </c>
      <c r="W40" s="476" t="s">
        <v>506</v>
      </c>
      <c r="X40" s="476" t="s">
        <v>508</v>
      </c>
      <c r="Y40" s="476" t="s">
        <v>469</v>
      </c>
      <c r="Z40" s="478" t="s">
        <v>509</v>
      </c>
      <c r="AA40" s="477" t="s">
        <v>499</v>
      </c>
      <c r="AB40" s="476" t="s">
        <v>509</v>
      </c>
      <c r="AC40" s="476" t="s">
        <v>509</v>
      </c>
      <c r="AD40" s="476" t="s">
        <v>506</v>
      </c>
      <c r="AE40" s="476" t="s">
        <v>508</v>
      </c>
      <c r="AF40" s="476"/>
      <c r="AG40" s="478" t="s">
        <v>499</v>
      </c>
      <c r="AH40" s="477" t="s">
        <v>506</v>
      </c>
      <c r="AI40" s="476" t="s">
        <v>508</v>
      </c>
      <c r="AJ40" s="476" t="s">
        <v>469</v>
      </c>
      <c r="AK40" s="476" t="s">
        <v>499</v>
      </c>
      <c r="AL40" s="476" t="s">
        <v>499</v>
      </c>
      <c r="AM40" s="476" t="s">
        <v>469</v>
      </c>
      <c r="AN40" s="478" t="s">
        <v>469</v>
      </c>
      <c r="AO40" s="477" t="s">
        <v>506</v>
      </c>
      <c r="AP40" s="476" t="s">
        <v>508</v>
      </c>
      <c r="AQ40" s="476" t="s">
        <v>469</v>
      </c>
      <c r="AR40" s="476" t="s">
        <v>499</v>
      </c>
      <c r="AS40" s="476" t="s">
        <v>469</v>
      </c>
      <c r="AT40" s="476" t="s">
        <v>506</v>
      </c>
      <c r="AU40" s="478" t="s">
        <v>508</v>
      </c>
      <c r="AV40" s="477"/>
      <c r="AW40" s="476"/>
      <c r="AX40" s="475"/>
      <c r="AY40" s="1188"/>
      <c r="AZ40" s="1189"/>
      <c r="BA40" s="1190"/>
      <c r="BB40" s="1191"/>
      <c r="BC40" s="1192"/>
      <c r="BD40" s="1180"/>
      <c r="BE40" s="1180"/>
      <c r="BF40" s="1180"/>
      <c r="BG40" s="1193"/>
    </row>
    <row r="41" spans="2:59" ht="20.25" customHeight="1">
      <c r="B41" s="465">
        <f>B38+1</f>
        <v>8</v>
      </c>
      <c r="C41" s="1172" t="s">
        <v>488</v>
      </c>
      <c r="D41" s="1173"/>
      <c r="E41" s="1174"/>
      <c r="F41" s="474"/>
      <c r="G41" s="1176"/>
      <c r="H41" s="1178" t="s">
        <v>501</v>
      </c>
      <c r="I41" s="1173"/>
      <c r="J41" s="1173"/>
      <c r="K41" s="1174"/>
      <c r="L41" s="1182"/>
      <c r="M41" s="1183"/>
      <c r="N41" s="1184"/>
      <c r="O41" s="473" t="s">
        <v>351</v>
      </c>
      <c r="P41" s="472"/>
      <c r="Q41" s="472"/>
      <c r="R41" s="471"/>
      <c r="S41" s="470"/>
      <c r="T41" s="468">
        <f>IF(T40="","",VLOOKUP(T40,'【記載例】シフト記号表（勤務時間帯）'!$C$5:$W$46,21,FALSE))</f>
        <v>7.9999999999999982</v>
      </c>
      <c r="U41" s="467">
        <f>IF(U40="","",VLOOKUP(U40,'【記載例】シフト記号表（勤務時間帯）'!$C$5:$W$46,21,FALSE))</f>
        <v>8</v>
      </c>
      <c r="V41" s="467">
        <f>IF(V40="","",VLOOKUP(V40,'【記載例】シフト記号表（勤務時間帯）'!$C$5:$W$46,21,FALSE))</f>
        <v>8</v>
      </c>
      <c r="W41" s="467">
        <f>IF(W40="","",VLOOKUP(W40,'【記載例】シフト記号表（勤務時間帯）'!$C$5:$W$46,21,FALSE))</f>
        <v>3.0000000000000018</v>
      </c>
      <c r="X41" s="467">
        <f>IF(X40="","",VLOOKUP(X40,'【記載例】シフト記号表（勤務時間帯）'!$C$5:$W$46,21,FALSE))</f>
        <v>1.9999999999999996</v>
      </c>
      <c r="Y41" s="467" t="str">
        <f>IF(Y40="","",VLOOKUP(Y40,'【記載例】シフト記号表（勤務時間帯）'!$C$5:$W$46,21,FALSE))</f>
        <v>-</v>
      </c>
      <c r="Z41" s="469">
        <f>IF(Z40="","",VLOOKUP(Z40,'【記載例】シフト記号表（勤務時間帯）'!$C$5:$W$46,21,FALSE))</f>
        <v>8</v>
      </c>
      <c r="AA41" s="468">
        <f>IF(AA40="","",VLOOKUP(AA40,'【記載例】シフト記号表（勤務時間帯）'!$C$5:$W$46,21,FALSE))</f>
        <v>7.9999999999999982</v>
      </c>
      <c r="AB41" s="467">
        <f>IF(AB40="","",VLOOKUP(AB40,'【記載例】シフト記号表（勤務時間帯）'!$C$5:$W$46,21,FALSE))</f>
        <v>8</v>
      </c>
      <c r="AC41" s="467">
        <f>IF(AC40="","",VLOOKUP(AC40,'【記載例】シフト記号表（勤務時間帯）'!$C$5:$W$46,21,FALSE))</f>
        <v>8</v>
      </c>
      <c r="AD41" s="467">
        <f>IF(AD40="","",VLOOKUP(AD40,'【記載例】シフト記号表（勤務時間帯）'!$C$5:$W$46,21,FALSE))</f>
        <v>3.0000000000000018</v>
      </c>
      <c r="AE41" s="467">
        <f>IF(AE40="","",VLOOKUP(AE40,'【記載例】シフト記号表（勤務時間帯）'!$C$5:$W$46,21,FALSE))</f>
        <v>1.9999999999999996</v>
      </c>
      <c r="AF41" s="467" t="str">
        <f>IF(AF40="","",VLOOKUP(AF40,'【記載例】シフト記号表（勤務時間帯）'!$C$5:$W$46,21,FALSE))</f>
        <v/>
      </c>
      <c r="AG41" s="469">
        <f>IF(AG40="","",VLOOKUP(AG40,'【記載例】シフト記号表（勤務時間帯）'!$C$5:$W$46,21,FALSE))</f>
        <v>7.9999999999999982</v>
      </c>
      <c r="AH41" s="468">
        <f>IF(AH40="","",VLOOKUP(AH40,'【記載例】シフト記号表（勤務時間帯）'!$C$5:$W$46,21,FALSE))</f>
        <v>3.0000000000000018</v>
      </c>
      <c r="AI41" s="467">
        <f>IF(AI40="","",VLOOKUP(AI40,'【記載例】シフト記号表（勤務時間帯）'!$C$5:$W$46,21,FALSE))</f>
        <v>1.9999999999999996</v>
      </c>
      <c r="AJ41" s="467" t="str">
        <f>IF(AJ40="","",VLOOKUP(AJ40,'【記載例】シフト記号表（勤務時間帯）'!$C$5:$W$46,21,FALSE))</f>
        <v>-</v>
      </c>
      <c r="AK41" s="467">
        <f>IF(AK40="","",VLOOKUP(AK40,'【記載例】シフト記号表（勤務時間帯）'!$C$5:$W$46,21,FALSE))</f>
        <v>7.9999999999999982</v>
      </c>
      <c r="AL41" s="467">
        <f>IF(AL40="","",VLOOKUP(AL40,'【記載例】シフト記号表（勤務時間帯）'!$C$5:$W$46,21,FALSE))</f>
        <v>7.9999999999999982</v>
      </c>
      <c r="AM41" s="467" t="str">
        <f>IF(AM40="","",VLOOKUP(AM40,'【記載例】シフト記号表（勤務時間帯）'!$C$5:$W$46,21,FALSE))</f>
        <v>-</v>
      </c>
      <c r="AN41" s="469" t="str">
        <f>IF(AN40="","",VLOOKUP(AN40,'【記載例】シフト記号表（勤務時間帯）'!$C$5:$W$46,21,FALSE))</f>
        <v>-</v>
      </c>
      <c r="AO41" s="468">
        <f>IF(AO40="","",VLOOKUP(AO40,'【記載例】シフト記号表（勤務時間帯）'!$C$5:$W$46,21,FALSE))</f>
        <v>3.0000000000000018</v>
      </c>
      <c r="AP41" s="467">
        <f>IF(AP40="","",VLOOKUP(AP40,'【記載例】シフト記号表（勤務時間帯）'!$C$5:$W$46,21,FALSE))</f>
        <v>1.9999999999999996</v>
      </c>
      <c r="AQ41" s="467" t="str">
        <f>IF(AQ40="","",VLOOKUP(AQ40,'【記載例】シフト記号表（勤務時間帯）'!$C$5:$W$46,21,FALSE))</f>
        <v>-</v>
      </c>
      <c r="AR41" s="467">
        <f>IF(AR40="","",VLOOKUP(AR40,'【記載例】シフト記号表（勤務時間帯）'!$C$5:$W$46,21,FALSE))</f>
        <v>7.9999999999999982</v>
      </c>
      <c r="AS41" s="467" t="str">
        <f>IF(AS40="","",VLOOKUP(AS40,'【記載例】シフト記号表（勤務時間帯）'!$C$5:$W$46,21,FALSE))</f>
        <v>-</v>
      </c>
      <c r="AT41" s="467">
        <f>IF(AT40="","",VLOOKUP(AT40,'【記載例】シフト記号表（勤務時間帯）'!$C$5:$W$46,21,FALSE))</f>
        <v>3.0000000000000018</v>
      </c>
      <c r="AU41" s="469">
        <f>IF(AU40="","",VLOOKUP(AU40,'【記載例】シフト記号表（勤務時間帯）'!$C$5:$W$46,21,FALSE))</f>
        <v>1.9999999999999996</v>
      </c>
      <c r="AV41" s="468" t="str">
        <f>IF(AV40="","",VLOOKUP(AV40,'【記載例】シフト記号表（勤務時間帯）'!$C$5:$W$46,21,FALSE))</f>
        <v/>
      </c>
      <c r="AW41" s="467" t="str">
        <f>IF(AW40="","",VLOOKUP(AW40,'【記載例】シフト記号表（勤務時間帯）'!$C$5:$W$46,21,FALSE))</f>
        <v/>
      </c>
      <c r="AX41" s="466" t="str">
        <f>IF(AX40="","",VLOOKUP(AX40,'【記載例】シフト記号表（勤務時間帯）'!$C$5:$W$46,21,FALSE))</f>
        <v/>
      </c>
      <c r="AY41" s="1196">
        <f>IF($BB$3="計画",SUM(T41:AU41),IF($BB$3="実績",SUM(T41:AX41),""))</f>
        <v>113</v>
      </c>
      <c r="AZ41" s="1197"/>
      <c r="BA41" s="1198">
        <f>IF($BB$3="計画",AY41/4,IF($BB$3="実績",(AY41/($BB$7/7)),""))</f>
        <v>26.366666666666667</v>
      </c>
      <c r="BB41" s="1199"/>
      <c r="BC41" s="1194"/>
      <c r="BD41" s="1183"/>
      <c r="BE41" s="1183"/>
      <c r="BF41" s="1183"/>
      <c r="BG41" s="1195"/>
    </row>
    <row r="42" spans="2:59" ht="20.25" customHeight="1">
      <c r="B42" s="489"/>
      <c r="C42" s="1236"/>
      <c r="D42" s="1237"/>
      <c r="E42" s="1238"/>
      <c r="F42" s="488" t="str">
        <f>C41</f>
        <v>介護従業者</v>
      </c>
      <c r="G42" s="1208"/>
      <c r="H42" s="1239"/>
      <c r="I42" s="1237"/>
      <c r="J42" s="1237"/>
      <c r="K42" s="1238"/>
      <c r="L42" s="1209"/>
      <c r="M42" s="1210"/>
      <c r="N42" s="1211"/>
      <c r="O42" s="497" t="s">
        <v>350</v>
      </c>
      <c r="P42" s="503"/>
      <c r="Q42" s="503"/>
      <c r="R42" s="502"/>
      <c r="S42" s="501"/>
      <c r="T42" s="458" t="str">
        <f>IF(T40="","",VLOOKUP(T40,'【記載例】シフト記号表（勤務時間帯）'!$C$5:$Y$46,23,FALSE))</f>
        <v>-</v>
      </c>
      <c r="U42" s="442" t="str">
        <f>IF(U40="","",VLOOKUP(U40,'【記載例】シフト記号表（勤務時間帯）'!$C$5:$Y$46,23,FALSE))</f>
        <v>-</v>
      </c>
      <c r="V42" s="442" t="str">
        <f>IF(V40="","",VLOOKUP(V40,'【記載例】シフト記号表（勤務時間帯）'!$C$5:$Y$46,23,FALSE))</f>
        <v>-</v>
      </c>
      <c r="W42" s="442">
        <f>IF(W40="","",VLOOKUP(W40,'【記載例】シフト記号表（勤務時間帯）'!$C$5:$Y$46,23,FALSE))</f>
        <v>11.000000000000002</v>
      </c>
      <c r="X42" s="442" t="str">
        <f>IF(X40="","",VLOOKUP(X40,'【記載例】シフト記号表（勤務時間帯）'!$C$5:$Y$46,23,FALSE))</f>
        <v>-</v>
      </c>
      <c r="Y42" s="442" t="str">
        <f>IF(Y40="","",VLOOKUP(Y40,'【記載例】シフト記号表（勤務時間帯）'!$C$5:$Y$46,23,FALSE))</f>
        <v>-</v>
      </c>
      <c r="Z42" s="459" t="str">
        <f>IF(Z40="","",VLOOKUP(Z40,'【記載例】シフト記号表（勤務時間帯）'!$C$5:$Y$46,23,FALSE))</f>
        <v>-</v>
      </c>
      <c r="AA42" s="458" t="str">
        <f>IF(AA40="","",VLOOKUP(AA40,'【記載例】シフト記号表（勤務時間帯）'!$C$5:$Y$46,23,FALSE))</f>
        <v>-</v>
      </c>
      <c r="AB42" s="442" t="str">
        <f>IF(AB40="","",VLOOKUP(AB40,'【記載例】シフト記号表（勤務時間帯）'!$C$5:$Y$46,23,FALSE))</f>
        <v>-</v>
      </c>
      <c r="AC42" s="442" t="str">
        <f>IF(AC40="","",VLOOKUP(AC40,'【記載例】シフト記号表（勤務時間帯）'!$C$5:$Y$46,23,FALSE))</f>
        <v>-</v>
      </c>
      <c r="AD42" s="442">
        <f>IF(AD40="","",VLOOKUP(AD40,'【記載例】シフト記号表（勤務時間帯）'!$C$5:$Y$46,23,FALSE))</f>
        <v>11.000000000000002</v>
      </c>
      <c r="AE42" s="442" t="str">
        <f>IF(AE40="","",VLOOKUP(AE40,'【記載例】シフト記号表（勤務時間帯）'!$C$5:$Y$46,23,FALSE))</f>
        <v>-</v>
      </c>
      <c r="AF42" s="442" t="str">
        <f>IF(AF40="","",VLOOKUP(AF40,'【記載例】シフト記号表（勤務時間帯）'!$C$5:$Y$46,23,FALSE))</f>
        <v/>
      </c>
      <c r="AG42" s="459" t="str">
        <f>IF(AG40="","",VLOOKUP(AG40,'【記載例】シフト記号表（勤務時間帯）'!$C$5:$Y$46,23,FALSE))</f>
        <v>-</v>
      </c>
      <c r="AH42" s="458">
        <f>IF(AH40="","",VLOOKUP(AH40,'【記載例】シフト記号表（勤務時間帯）'!$C$5:$Y$46,23,FALSE))</f>
        <v>11.000000000000002</v>
      </c>
      <c r="AI42" s="442" t="str">
        <f>IF(AI40="","",VLOOKUP(AI40,'【記載例】シフト記号表（勤務時間帯）'!$C$5:$Y$46,23,FALSE))</f>
        <v>-</v>
      </c>
      <c r="AJ42" s="442" t="str">
        <f>IF(AJ40="","",VLOOKUP(AJ40,'【記載例】シフト記号表（勤務時間帯）'!$C$5:$Y$46,23,FALSE))</f>
        <v>-</v>
      </c>
      <c r="AK42" s="442" t="str">
        <f>IF(AK40="","",VLOOKUP(AK40,'【記載例】シフト記号表（勤務時間帯）'!$C$5:$Y$46,23,FALSE))</f>
        <v>-</v>
      </c>
      <c r="AL42" s="442" t="str">
        <f>IF(AL40="","",VLOOKUP(AL40,'【記載例】シフト記号表（勤務時間帯）'!$C$5:$Y$46,23,FALSE))</f>
        <v>-</v>
      </c>
      <c r="AM42" s="442" t="str">
        <f>IF(AM40="","",VLOOKUP(AM40,'【記載例】シフト記号表（勤務時間帯）'!$C$5:$Y$46,23,FALSE))</f>
        <v>-</v>
      </c>
      <c r="AN42" s="459" t="str">
        <f>IF(AN40="","",VLOOKUP(AN40,'【記載例】シフト記号表（勤務時間帯）'!$C$5:$Y$46,23,FALSE))</f>
        <v>-</v>
      </c>
      <c r="AO42" s="458">
        <f>IF(AO40="","",VLOOKUP(AO40,'【記載例】シフト記号表（勤務時間帯）'!$C$5:$Y$46,23,FALSE))</f>
        <v>11.000000000000002</v>
      </c>
      <c r="AP42" s="442" t="str">
        <f>IF(AP40="","",VLOOKUP(AP40,'【記載例】シフト記号表（勤務時間帯）'!$C$5:$Y$46,23,FALSE))</f>
        <v>-</v>
      </c>
      <c r="AQ42" s="442" t="str">
        <f>IF(AQ40="","",VLOOKUP(AQ40,'【記載例】シフト記号表（勤務時間帯）'!$C$5:$Y$46,23,FALSE))</f>
        <v>-</v>
      </c>
      <c r="AR42" s="442" t="str">
        <f>IF(AR40="","",VLOOKUP(AR40,'【記載例】シフト記号表（勤務時間帯）'!$C$5:$Y$46,23,FALSE))</f>
        <v>-</v>
      </c>
      <c r="AS42" s="442" t="str">
        <f>IF(AS40="","",VLOOKUP(AS40,'【記載例】シフト記号表（勤務時間帯）'!$C$5:$Y$46,23,FALSE))</f>
        <v>-</v>
      </c>
      <c r="AT42" s="442">
        <f>IF(AT40="","",VLOOKUP(AT40,'【記載例】シフト記号表（勤務時間帯）'!$C$5:$Y$46,23,FALSE))</f>
        <v>11.000000000000002</v>
      </c>
      <c r="AU42" s="459" t="str">
        <f>IF(AU40="","",VLOOKUP(AU40,'【記載例】シフト記号表（勤務時間帯）'!$C$5:$Y$46,23,FALSE))</f>
        <v>-</v>
      </c>
      <c r="AV42" s="458" t="str">
        <f>IF(AV40="","",VLOOKUP(AV40,'【記載例】シフト記号表（勤務時間帯）'!$C$5:$Y$46,23,FALSE))</f>
        <v/>
      </c>
      <c r="AW42" s="442" t="str">
        <f>IF(AW40="","",VLOOKUP(AW40,'【記載例】シフト記号表（勤務時間帯）'!$C$5:$Y$46,23,FALSE))</f>
        <v/>
      </c>
      <c r="AX42" s="441" t="str">
        <f>IF(AX40="","",VLOOKUP(AX40,'【記載例】シフト記号表（勤務時間帯）'!$C$5:$Y$46,23,FALSE))</f>
        <v/>
      </c>
      <c r="AY42" s="1204">
        <f>IF($BB$3="計画",SUM(T42:AU42),IF($BB$3="実績",SUM(T42:AX42),""))</f>
        <v>55.000000000000007</v>
      </c>
      <c r="AZ42" s="1205"/>
      <c r="BA42" s="1206">
        <f>IF($BB$3="計画",AY42/4,IF($BB$3="実績",(AY42/($BB$7/7)),""))</f>
        <v>12.833333333333336</v>
      </c>
      <c r="BB42" s="1207"/>
      <c r="BC42" s="1234"/>
      <c r="BD42" s="1210"/>
      <c r="BE42" s="1210"/>
      <c r="BF42" s="1210"/>
      <c r="BG42" s="1235"/>
    </row>
    <row r="43" spans="2:59" ht="20.25" customHeight="1">
      <c r="B43" s="483"/>
      <c r="C43" s="1172"/>
      <c r="D43" s="1173"/>
      <c r="E43" s="1174"/>
      <c r="F43" s="474"/>
      <c r="G43" s="1175" t="s">
        <v>511</v>
      </c>
      <c r="H43" s="1178"/>
      <c r="I43" s="1173"/>
      <c r="J43" s="1173"/>
      <c r="K43" s="1174"/>
      <c r="L43" s="1179" t="s">
        <v>510</v>
      </c>
      <c r="M43" s="1180"/>
      <c r="N43" s="1181"/>
      <c r="O43" s="493" t="s">
        <v>352</v>
      </c>
      <c r="P43" s="500"/>
      <c r="Q43" s="500"/>
      <c r="R43" s="499"/>
      <c r="S43" s="498"/>
      <c r="T43" s="477" t="s">
        <v>508</v>
      </c>
      <c r="U43" s="476" t="s">
        <v>469</v>
      </c>
      <c r="V43" s="476" t="s">
        <v>509</v>
      </c>
      <c r="W43" s="476" t="s">
        <v>509</v>
      </c>
      <c r="X43" s="476" t="s">
        <v>469</v>
      </c>
      <c r="Y43" s="476" t="s">
        <v>469</v>
      </c>
      <c r="Z43" s="478" t="s">
        <v>506</v>
      </c>
      <c r="AA43" s="477" t="s">
        <v>508</v>
      </c>
      <c r="AB43" s="476" t="s">
        <v>469</v>
      </c>
      <c r="AC43" s="476" t="s">
        <v>469</v>
      </c>
      <c r="AD43" s="476" t="s">
        <v>499</v>
      </c>
      <c r="AE43" s="476" t="s">
        <v>509</v>
      </c>
      <c r="AF43" s="476" t="s">
        <v>509</v>
      </c>
      <c r="AG43" s="478" t="s">
        <v>506</v>
      </c>
      <c r="AH43" s="477" t="s">
        <v>508</v>
      </c>
      <c r="AI43" s="476" t="s">
        <v>509</v>
      </c>
      <c r="AJ43" s="476" t="s">
        <v>469</v>
      </c>
      <c r="AK43" s="476" t="s">
        <v>507</v>
      </c>
      <c r="AL43" s="476" t="s">
        <v>506</v>
      </c>
      <c r="AM43" s="476" t="s">
        <v>508</v>
      </c>
      <c r="AN43" s="478" t="s">
        <v>469</v>
      </c>
      <c r="AO43" s="477" t="s">
        <v>499</v>
      </c>
      <c r="AP43" s="476" t="s">
        <v>506</v>
      </c>
      <c r="AQ43" s="476" t="s">
        <v>508</v>
      </c>
      <c r="AR43" s="476" t="s">
        <v>469</v>
      </c>
      <c r="AS43" s="476" t="s">
        <v>499</v>
      </c>
      <c r="AT43" s="476" t="s">
        <v>507</v>
      </c>
      <c r="AU43" s="478" t="s">
        <v>506</v>
      </c>
      <c r="AV43" s="477"/>
      <c r="AW43" s="476"/>
      <c r="AX43" s="475"/>
      <c r="AY43" s="1188"/>
      <c r="AZ43" s="1189"/>
      <c r="BA43" s="1190"/>
      <c r="BB43" s="1191"/>
      <c r="BC43" s="1192"/>
      <c r="BD43" s="1180"/>
      <c r="BE43" s="1180"/>
      <c r="BF43" s="1180"/>
      <c r="BG43" s="1193"/>
    </row>
    <row r="44" spans="2:59" ht="20.25" customHeight="1">
      <c r="B44" s="465">
        <f>B41+1</f>
        <v>9</v>
      </c>
      <c r="C44" s="1172" t="s">
        <v>488</v>
      </c>
      <c r="D44" s="1173"/>
      <c r="E44" s="1174"/>
      <c r="F44" s="474"/>
      <c r="G44" s="1176"/>
      <c r="H44" s="1178" t="s">
        <v>505</v>
      </c>
      <c r="I44" s="1173"/>
      <c r="J44" s="1173"/>
      <c r="K44" s="1174"/>
      <c r="L44" s="1182"/>
      <c r="M44" s="1183"/>
      <c r="N44" s="1184"/>
      <c r="O44" s="473" t="s">
        <v>351</v>
      </c>
      <c r="P44" s="472"/>
      <c r="Q44" s="472"/>
      <c r="R44" s="471"/>
      <c r="S44" s="470"/>
      <c r="T44" s="468">
        <f>IF(T43="","",VLOOKUP(T43,'【記載例】シフト記号表（勤務時間帯）'!$C$5:$W$46,21,FALSE))</f>
        <v>1.9999999999999996</v>
      </c>
      <c r="U44" s="467" t="str">
        <f>IF(U43="","",VLOOKUP(U43,'【記載例】シフト記号表（勤務時間帯）'!$C$5:$W$46,21,FALSE))</f>
        <v>-</v>
      </c>
      <c r="V44" s="467">
        <f>IF(V43="","",VLOOKUP(V43,'【記載例】シフト記号表（勤務時間帯）'!$C$5:$W$46,21,FALSE))</f>
        <v>8</v>
      </c>
      <c r="W44" s="467">
        <f>IF(W43="","",VLOOKUP(W43,'【記載例】シフト記号表（勤務時間帯）'!$C$5:$W$46,21,FALSE))</f>
        <v>8</v>
      </c>
      <c r="X44" s="467" t="str">
        <f>IF(X43="","",VLOOKUP(X43,'【記載例】シフト記号表（勤務時間帯）'!$C$5:$W$46,21,FALSE))</f>
        <v>-</v>
      </c>
      <c r="Y44" s="467" t="str">
        <f>IF(Y43="","",VLOOKUP(Y43,'【記載例】シフト記号表（勤務時間帯）'!$C$5:$W$46,21,FALSE))</f>
        <v>-</v>
      </c>
      <c r="Z44" s="469">
        <f>IF(Z43="","",VLOOKUP(Z43,'【記載例】シフト記号表（勤務時間帯）'!$C$5:$W$46,21,FALSE))</f>
        <v>3.0000000000000018</v>
      </c>
      <c r="AA44" s="468">
        <f>IF(AA43="","",VLOOKUP(AA43,'【記載例】シフト記号表（勤務時間帯）'!$C$5:$W$46,21,FALSE))</f>
        <v>1.9999999999999996</v>
      </c>
      <c r="AB44" s="467" t="str">
        <f>IF(AB43="","",VLOOKUP(AB43,'【記載例】シフト記号表（勤務時間帯）'!$C$5:$W$46,21,FALSE))</f>
        <v>-</v>
      </c>
      <c r="AC44" s="467" t="str">
        <f>IF(AC43="","",VLOOKUP(AC43,'【記載例】シフト記号表（勤務時間帯）'!$C$5:$W$46,21,FALSE))</f>
        <v>-</v>
      </c>
      <c r="AD44" s="467">
        <f>IF(AD43="","",VLOOKUP(AD43,'【記載例】シフト記号表（勤務時間帯）'!$C$5:$W$46,21,FALSE))</f>
        <v>7.9999999999999982</v>
      </c>
      <c r="AE44" s="467">
        <f>IF(AE43="","",VLOOKUP(AE43,'【記載例】シフト記号表（勤務時間帯）'!$C$5:$W$46,21,FALSE))</f>
        <v>8</v>
      </c>
      <c r="AF44" s="467">
        <f>IF(AF43="","",VLOOKUP(AF43,'【記載例】シフト記号表（勤務時間帯）'!$C$5:$W$46,21,FALSE))</f>
        <v>8</v>
      </c>
      <c r="AG44" s="469">
        <f>IF(AG43="","",VLOOKUP(AG43,'【記載例】シフト記号表（勤務時間帯）'!$C$5:$W$46,21,FALSE))</f>
        <v>3.0000000000000018</v>
      </c>
      <c r="AH44" s="468">
        <f>IF(AH43="","",VLOOKUP(AH43,'【記載例】シフト記号表（勤務時間帯）'!$C$5:$W$46,21,FALSE))</f>
        <v>1.9999999999999996</v>
      </c>
      <c r="AI44" s="467">
        <f>IF(AI43="","",VLOOKUP(AI43,'【記載例】シフト記号表（勤務時間帯）'!$C$5:$W$46,21,FALSE))</f>
        <v>8</v>
      </c>
      <c r="AJ44" s="467" t="str">
        <f>IF(AJ43="","",VLOOKUP(AJ43,'【記載例】シフト記号表（勤務時間帯）'!$C$5:$W$46,21,FALSE))</f>
        <v>-</v>
      </c>
      <c r="AK44" s="467">
        <f>IF(AK43="","",VLOOKUP(AK43,'【記載例】シフト記号表（勤務時間帯）'!$C$5:$W$46,21,FALSE))</f>
        <v>8</v>
      </c>
      <c r="AL44" s="467">
        <f>IF(AL43="","",VLOOKUP(AL43,'【記載例】シフト記号表（勤務時間帯）'!$C$5:$W$46,21,FALSE))</f>
        <v>3.0000000000000018</v>
      </c>
      <c r="AM44" s="467">
        <f>IF(AM43="","",VLOOKUP(AM43,'【記載例】シフト記号表（勤務時間帯）'!$C$5:$W$46,21,FALSE))</f>
        <v>1.9999999999999996</v>
      </c>
      <c r="AN44" s="469" t="str">
        <f>IF(AN43="","",VLOOKUP(AN43,'【記載例】シフト記号表（勤務時間帯）'!$C$5:$W$46,21,FALSE))</f>
        <v>-</v>
      </c>
      <c r="AO44" s="468">
        <f>IF(AO43="","",VLOOKUP(AO43,'【記載例】シフト記号表（勤務時間帯）'!$C$5:$W$46,21,FALSE))</f>
        <v>7.9999999999999982</v>
      </c>
      <c r="AP44" s="467">
        <f>IF(AP43="","",VLOOKUP(AP43,'【記載例】シフト記号表（勤務時間帯）'!$C$5:$W$46,21,FALSE))</f>
        <v>3.0000000000000018</v>
      </c>
      <c r="AQ44" s="467">
        <f>IF(AQ43="","",VLOOKUP(AQ43,'【記載例】シフト記号表（勤務時間帯）'!$C$5:$W$46,21,FALSE))</f>
        <v>1.9999999999999996</v>
      </c>
      <c r="AR44" s="467" t="str">
        <f>IF(AR43="","",VLOOKUP(AR43,'【記載例】シフト記号表（勤務時間帯）'!$C$5:$W$46,21,FALSE))</f>
        <v>-</v>
      </c>
      <c r="AS44" s="467">
        <f>IF(AS43="","",VLOOKUP(AS43,'【記載例】シフト記号表（勤務時間帯）'!$C$5:$W$46,21,FALSE))</f>
        <v>7.9999999999999982</v>
      </c>
      <c r="AT44" s="467">
        <f>IF(AT43="","",VLOOKUP(AT43,'【記載例】シフト記号表（勤務時間帯）'!$C$5:$W$46,21,FALSE))</f>
        <v>8</v>
      </c>
      <c r="AU44" s="469">
        <f>IF(AU43="","",VLOOKUP(AU43,'【記載例】シフト記号表（勤務時間帯）'!$C$5:$W$46,21,FALSE))</f>
        <v>3.0000000000000018</v>
      </c>
      <c r="AV44" s="468" t="str">
        <f>IF(AV43="","",VLOOKUP(AV43,'【記載例】シフト記号表（勤務時間帯）'!$C$5:$W$46,21,FALSE))</f>
        <v/>
      </c>
      <c r="AW44" s="467" t="str">
        <f>IF(AW43="","",VLOOKUP(AW43,'【記載例】シフト記号表（勤務時間帯）'!$C$5:$W$46,21,FALSE))</f>
        <v/>
      </c>
      <c r="AX44" s="466" t="str">
        <f>IF(AX43="","",VLOOKUP(AX43,'【記載例】シフト記号表（勤務時間帯）'!$C$5:$W$46,21,FALSE))</f>
        <v/>
      </c>
      <c r="AY44" s="1196">
        <f>IF($BB$3="計画",SUM(T44:AU44),IF($BB$3="実績",SUM(T44:AX44),""))</f>
        <v>105</v>
      </c>
      <c r="AZ44" s="1197"/>
      <c r="BA44" s="1198">
        <f>IF($BB$3="計画",AY44/4,IF($BB$3="実績",(AY44/($BB$7/7)),""))</f>
        <v>24.5</v>
      </c>
      <c r="BB44" s="1199"/>
      <c r="BC44" s="1194"/>
      <c r="BD44" s="1183"/>
      <c r="BE44" s="1183"/>
      <c r="BF44" s="1183"/>
      <c r="BG44" s="1195"/>
    </row>
    <row r="45" spans="2:59" ht="20.25" customHeight="1">
      <c r="B45" s="489"/>
      <c r="C45" s="1236"/>
      <c r="D45" s="1237"/>
      <c r="E45" s="1238"/>
      <c r="F45" s="488" t="str">
        <f>C44</f>
        <v>介護従業者</v>
      </c>
      <c r="G45" s="1208"/>
      <c r="H45" s="1239"/>
      <c r="I45" s="1237"/>
      <c r="J45" s="1237"/>
      <c r="K45" s="1238"/>
      <c r="L45" s="1209"/>
      <c r="M45" s="1210"/>
      <c r="N45" s="1211"/>
      <c r="O45" s="497" t="s">
        <v>350</v>
      </c>
      <c r="P45" s="496"/>
      <c r="Q45" s="496"/>
      <c r="R45" s="495"/>
      <c r="S45" s="494"/>
      <c r="T45" s="458" t="str">
        <f>IF(T43="","",VLOOKUP(T43,'【記載例】シフト記号表（勤務時間帯）'!$C$5:$Y$46,23,FALSE))</f>
        <v>-</v>
      </c>
      <c r="U45" s="442" t="str">
        <f>IF(U43="","",VLOOKUP(U43,'【記載例】シフト記号表（勤務時間帯）'!$C$5:$Y$46,23,FALSE))</f>
        <v>-</v>
      </c>
      <c r="V45" s="442" t="str">
        <f>IF(V43="","",VLOOKUP(V43,'【記載例】シフト記号表（勤務時間帯）'!$C$5:$Y$46,23,FALSE))</f>
        <v>-</v>
      </c>
      <c r="W45" s="442" t="str">
        <f>IF(W43="","",VLOOKUP(W43,'【記載例】シフト記号表（勤務時間帯）'!$C$5:$Y$46,23,FALSE))</f>
        <v>-</v>
      </c>
      <c r="X45" s="442" t="str">
        <f>IF(X43="","",VLOOKUP(X43,'【記載例】シフト記号表（勤務時間帯）'!$C$5:$Y$46,23,FALSE))</f>
        <v>-</v>
      </c>
      <c r="Y45" s="442" t="str">
        <f>IF(Y43="","",VLOOKUP(Y43,'【記載例】シフト記号表（勤務時間帯）'!$C$5:$Y$46,23,FALSE))</f>
        <v>-</v>
      </c>
      <c r="Z45" s="459">
        <f>IF(Z43="","",VLOOKUP(Z43,'【記載例】シフト記号表（勤務時間帯）'!$C$5:$Y$46,23,FALSE))</f>
        <v>11.000000000000002</v>
      </c>
      <c r="AA45" s="458" t="str">
        <f>IF(AA43="","",VLOOKUP(AA43,'【記載例】シフト記号表（勤務時間帯）'!$C$5:$Y$46,23,FALSE))</f>
        <v>-</v>
      </c>
      <c r="AB45" s="442" t="str">
        <f>IF(AB43="","",VLOOKUP(AB43,'【記載例】シフト記号表（勤務時間帯）'!$C$5:$Y$46,23,FALSE))</f>
        <v>-</v>
      </c>
      <c r="AC45" s="442" t="str">
        <f>IF(AC43="","",VLOOKUP(AC43,'【記載例】シフト記号表（勤務時間帯）'!$C$5:$Y$46,23,FALSE))</f>
        <v>-</v>
      </c>
      <c r="AD45" s="442" t="str">
        <f>IF(AD43="","",VLOOKUP(AD43,'【記載例】シフト記号表（勤務時間帯）'!$C$5:$Y$46,23,FALSE))</f>
        <v>-</v>
      </c>
      <c r="AE45" s="442" t="str">
        <f>IF(AE43="","",VLOOKUP(AE43,'【記載例】シフト記号表（勤務時間帯）'!$C$5:$Y$46,23,FALSE))</f>
        <v>-</v>
      </c>
      <c r="AF45" s="442" t="str">
        <f>IF(AF43="","",VLOOKUP(AF43,'【記載例】シフト記号表（勤務時間帯）'!$C$5:$Y$46,23,FALSE))</f>
        <v>-</v>
      </c>
      <c r="AG45" s="459">
        <f>IF(AG43="","",VLOOKUP(AG43,'【記載例】シフト記号表（勤務時間帯）'!$C$5:$Y$46,23,FALSE))</f>
        <v>11.000000000000002</v>
      </c>
      <c r="AH45" s="458" t="str">
        <f>IF(AH43="","",VLOOKUP(AH43,'【記載例】シフト記号表（勤務時間帯）'!$C$5:$Y$46,23,FALSE))</f>
        <v>-</v>
      </c>
      <c r="AI45" s="442" t="str">
        <f>IF(AI43="","",VLOOKUP(AI43,'【記載例】シフト記号表（勤務時間帯）'!$C$5:$Y$46,23,FALSE))</f>
        <v>-</v>
      </c>
      <c r="AJ45" s="442" t="str">
        <f>IF(AJ43="","",VLOOKUP(AJ43,'【記載例】シフト記号表（勤務時間帯）'!$C$5:$Y$46,23,FALSE))</f>
        <v>-</v>
      </c>
      <c r="AK45" s="442" t="str">
        <f>IF(AK43="","",VLOOKUP(AK43,'【記載例】シフト記号表（勤務時間帯）'!$C$5:$Y$46,23,FALSE))</f>
        <v>-</v>
      </c>
      <c r="AL45" s="442">
        <f>IF(AL43="","",VLOOKUP(AL43,'【記載例】シフト記号表（勤務時間帯）'!$C$5:$Y$46,23,FALSE))</f>
        <v>11.000000000000002</v>
      </c>
      <c r="AM45" s="442" t="str">
        <f>IF(AM43="","",VLOOKUP(AM43,'【記載例】シフト記号表（勤務時間帯）'!$C$5:$Y$46,23,FALSE))</f>
        <v>-</v>
      </c>
      <c r="AN45" s="459" t="str">
        <f>IF(AN43="","",VLOOKUP(AN43,'【記載例】シフト記号表（勤務時間帯）'!$C$5:$Y$46,23,FALSE))</f>
        <v>-</v>
      </c>
      <c r="AO45" s="458" t="str">
        <f>IF(AO43="","",VLOOKUP(AO43,'【記載例】シフト記号表（勤務時間帯）'!$C$5:$Y$46,23,FALSE))</f>
        <v>-</v>
      </c>
      <c r="AP45" s="442">
        <f>IF(AP43="","",VLOOKUP(AP43,'【記載例】シフト記号表（勤務時間帯）'!$C$5:$Y$46,23,FALSE))</f>
        <v>11.000000000000002</v>
      </c>
      <c r="AQ45" s="442" t="str">
        <f>IF(AQ43="","",VLOOKUP(AQ43,'【記載例】シフト記号表（勤務時間帯）'!$C$5:$Y$46,23,FALSE))</f>
        <v>-</v>
      </c>
      <c r="AR45" s="442" t="str">
        <f>IF(AR43="","",VLOOKUP(AR43,'【記載例】シフト記号表（勤務時間帯）'!$C$5:$Y$46,23,FALSE))</f>
        <v>-</v>
      </c>
      <c r="AS45" s="442" t="str">
        <f>IF(AS43="","",VLOOKUP(AS43,'【記載例】シフト記号表（勤務時間帯）'!$C$5:$Y$46,23,FALSE))</f>
        <v>-</v>
      </c>
      <c r="AT45" s="442" t="str">
        <f>IF(AT43="","",VLOOKUP(AT43,'【記載例】シフト記号表（勤務時間帯）'!$C$5:$Y$46,23,FALSE))</f>
        <v>-</v>
      </c>
      <c r="AU45" s="459">
        <f>IF(AU43="","",VLOOKUP(AU43,'【記載例】シフト記号表（勤務時間帯）'!$C$5:$Y$46,23,FALSE))</f>
        <v>11.000000000000002</v>
      </c>
      <c r="AV45" s="458" t="str">
        <f>IF(AV43="","",VLOOKUP(AV43,'【記載例】シフト記号表（勤務時間帯）'!$C$5:$Y$46,23,FALSE))</f>
        <v/>
      </c>
      <c r="AW45" s="442" t="str">
        <f>IF(AW43="","",VLOOKUP(AW43,'【記載例】シフト記号表（勤務時間帯）'!$C$5:$Y$46,23,FALSE))</f>
        <v/>
      </c>
      <c r="AX45" s="441" t="str">
        <f>IF(AX43="","",VLOOKUP(AX43,'【記載例】シフト記号表（勤務時間帯）'!$C$5:$Y$46,23,FALSE))</f>
        <v/>
      </c>
      <c r="AY45" s="1204">
        <f>IF($BB$3="計画",SUM(T45:AU45),IF($BB$3="実績",SUM(T45:AX45),""))</f>
        <v>55.000000000000007</v>
      </c>
      <c r="AZ45" s="1205"/>
      <c r="BA45" s="1206">
        <f>IF($BB$3="計画",AY45/4,IF($BB$3="実績",(AY45/($BB$7/7)),""))</f>
        <v>12.833333333333336</v>
      </c>
      <c r="BB45" s="1207"/>
      <c r="BC45" s="1234"/>
      <c r="BD45" s="1210"/>
      <c r="BE45" s="1210"/>
      <c r="BF45" s="1210"/>
      <c r="BG45" s="1235"/>
    </row>
    <row r="46" spans="2:59" ht="20.25" customHeight="1">
      <c r="B46" s="483"/>
      <c r="C46" s="1172"/>
      <c r="D46" s="1173"/>
      <c r="E46" s="1174"/>
      <c r="F46" s="474"/>
      <c r="G46" s="1175" t="s">
        <v>492</v>
      </c>
      <c r="H46" s="1178"/>
      <c r="I46" s="1173"/>
      <c r="J46" s="1173"/>
      <c r="K46" s="1174"/>
      <c r="L46" s="1179" t="s">
        <v>504</v>
      </c>
      <c r="M46" s="1180"/>
      <c r="N46" s="1181"/>
      <c r="O46" s="493" t="s">
        <v>352</v>
      </c>
      <c r="P46" s="492"/>
      <c r="Q46" s="492"/>
      <c r="R46" s="491"/>
      <c r="S46" s="490"/>
      <c r="T46" s="477" t="s">
        <v>499</v>
      </c>
      <c r="U46" s="476" t="s">
        <v>469</v>
      </c>
      <c r="V46" s="476" t="s">
        <v>469</v>
      </c>
      <c r="W46" s="476" t="s">
        <v>469</v>
      </c>
      <c r="X46" s="476" t="s">
        <v>499</v>
      </c>
      <c r="Y46" s="476" t="s">
        <v>469</v>
      </c>
      <c r="Z46" s="478" t="s">
        <v>469</v>
      </c>
      <c r="AA46" s="477" t="s">
        <v>499</v>
      </c>
      <c r="AB46" s="476" t="s">
        <v>469</v>
      </c>
      <c r="AC46" s="476" t="s">
        <v>469</v>
      </c>
      <c r="AD46" s="476" t="s">
        <v>499</v>
      </c>
      <c r="AE46" s="476" t="s">
        <v>469</v>
      </c>
      <c r="AF46" s="476" t="s">
        <v>469</v>
      </c>
      <c r="AG46" s="478" t="s">
        <v>469</v>
      </c>
      <c r="AH46" s="477" t="s">
        <v>499</v>
      </c>
      <c r="AI46" s="476" t="s">
        <v>469</v>
      </c>
      <c r="AJ46" s="476" t="s">
        <v>499</v>
      </c>
      <c r="AK46" s="476" t="s">
        <v>499</v>
      </c>
      <c r="AL46" s="476" t="s">
        <v>469</v>
      </c>
      <c r="AM46" s="476" t="s">
        <v>469</v>
      </c>
      <c r="AN46" s="478" t="s">
        <v>469</v>
      </c>
      <c r="AO46" s="477" t="s">
        <v>499</v>
      </c>
      <c r="AP46" s="476" t="s">
        <v>469</v>
      </c>
      <c r="AQ46" s="476" t="s">
        <v>469</v>
      </c>
      <c r="AR46" s="476" t="s">
        <v>469</v>
      </c>
      <c r="AS46" s="476" t="s">
        <v>499</v>
      </c>
      <c r="AT46" s="476" t="s">
        <v>469</v>
      </c>
      <c r="AU46" s="478" t="s">
        <v>469</v>
      </c>
      <c r="AV46" s="477"/>
      <c r="AW46" s="476"/>
      <c r="AX46" s="475"/>
      <c r="AY46" s="1188"/>
      <c r="AZ46" s="1189"/>
      <c r="BA46" s="1190"/>
      <c r="BB46" s="1191"/>
      <c r="BC46" s="1192"/>
      <c r="BD46" s="1180"/>
      <c r="BE46" s="1180"/>
      <c r="BF46" s="1180"/>
      <c r="BG46" s="1193"/>
    </row>
    <row r="47" spans="2:59" ht="20.25" customHeight="1">
      <c r="B47" s="465">
        <f>B44+1</f>
        <v>10</v>
      </c>
      <c r="C47" s="1172" t="s">
        <v>488</v>
      </c>
      <c r="D47" s="1173"/>
      <c r="E47" s="1174"/>
      <c r="F47" s="474"/>
      <c r="G47" s="1176"/>
      <c r="H47" s="1178" t="s">
        <v>501</v>
      </c>
      <c r="I47" s="1173"/>
      <c r="J47" s="1173"/>
      <c r="K47" s="1174"/>
      <c r="L47" s="1182"/>
      <c r="M47" s="1183"/>
      <c r="N47" s="1184"/>
      <c r="O47" s="473" t="s">
        <v>351</v>
      </c>
      <c r="P47" s="472"/>
      <c r="Q47" s="472"/>
      <c r="R47" s="471"/>
      <c r="S47" s="470"/>
      <c r="T47" s="468">
        <f>IF(T46="","",VLOOKUP(T46,'【記載例】シフト記号表（勤務時間帯）'!$C$5:$W$46,21,FALSE))</f>
        <v>7.9999999999999982</v>
      </c>
      <c r="U47" s="467" t="str">
        <f>IF(U46="","",VLOOKUP(U46,'【記載例】シフト記号表（勤務時間帯）'!$C$5:$W$46,21,FALSE))</f>
        <v>-</v>
      </c>
      <c r="V47" s="467" t="str">
        <f>IF(V46="","",VLOOKUP(V46,'【記載例】シフト記号表（勤務時間帯）'!$C$5:$W$46,21,FALSE))</f>
        <v>-</v>
      </c>
      <c r="W47" s="467" t="str">
        <f>IF(W46="","",VLOOKUP(W46,'【記載例】シフト記号表（勤務時間帯）'!$C$5:$W$46,21,FALSE))</f>
        <v>-</v>
      </c>
      <c r="X47" s="467">
        <f>IF(X46="","",VLOOKUP(X46,'【記載例】シフト記号表（勤務時間帯）'!$C$5:$W$46,21,FALSE))</f>
        <v>7.9999999999999982</v>
      </c>
      <c r="Y47" s="467" t="str">
        <f>IF(Y46="","",VLOOKUP(Y46,'【記載例】シフト記号表（勤務時間帯）'!$C$5:$W$46,21,FALSE))</f>
        <v>-</v>
      </c>
      <c r="Z47" s="469" t="str">
        <f>IF(Z46="","",VLOOKUP(Z46,'【記載例】シフト記号表（勤務時間帯）'!$C$5:$W$46,21,FALSE))</f>
        <v>-</v>
      </c>
      <c r="AA47" s="468">
        <f>IF(AA46="","",VLOOKUP(AA46,'【記載例】シフト記号表（勤務時間帯）'!$C$5:$W$46,21,FALSE))</f>
        <v>7.9999999999999982</v>
      </c>
      <c r="AB47" s="467" t="str">
        <f>IF(AB46="","",VLOOKUP(AB46,'【記載例】シフト記号表（勤務時間帯）'!$C$5:$W$46,21,FALSE))</f>
        <v>-</v>
      </c>
      <c r="AC47" s="467" t="str">
        <f>IF(AC46="","",VLOOKUP(AC46,'【記載例】シフト記号表（勤務時間帯）'!$C$5:$W$46,21,FALSE))</f>
        <v>-</v>
      </c>
      <c r="AD47" s="467">
        <f>IF(AD46="","",VLOOKUP(AD46,'【記載例】シフト記号表（勤務時間帯）'!$C$5:$W$46,21,FALSE))</f>
        <v>7.9999999999999982</v>
      </c>
      <c r="AE47" s="467" t="str">
        <f>IF(AE46="","",VLOOKUP(AE46,'【記載例】シフト記号表（勤務時間帯）'!$C$5:$W$46,21,FALSE))</f>
        <v>-</v>
      </c>
      <c r="AF47" s="467" t="str">
        <f>IF(AF46="","",VLOOKUP(AF46,'【記載例】シフト記号表（勤務時間帯）'!$C$5:$W$46,21,FALSE))</f>
        <v>-</v>
      </c>
      <c r="AG47" s="469" t="str">
        <f>IF(AG46="","",VLOOKUP(AG46,'【記載例】シフト記号表（勤務時間帯）'!$C$5:$W$46,21,FALSE))</f>
        <v>-</v>
      </c>
      <c r="AH47" s="468">
        <f>IF(AH46="","",VLOOKUP(AH46,'【記載例】シフト記号表（勤務時間帯）'!$C$5:$W$46,21,FALSE))</f>
        <v>7.9999999999999982</v>
      </c>
      <c r="AI47" s="467" t="str">
        <f>IF(AI46="","",VLOOKUP(AI46,'【記載例】シフト記号表（勤務時間帯）'!$C$5:$W$46,21,FALSE))</f>
        <v>-</v>
      </c>
      <c r="AJ47" s="467">
        <f>IF(AJ46="","",VLOOKUP(AJ46,'【記載例】シフト記号表（勤務時間帯）'!$C$5:$W$46,21,FALSE))</f>
        <v>7.9999999999999982</v>
      </c>
      <c r="AK47" s="467">
        <f>IF(AK46="","",VLOOKUP(AK46,'【記載例】シフト記号表（勤務時間帯）'!$C$5:$W$46,21,FALSE))</f>
        <v>7.9999999999999982</v>
      </c>
      <c r="AL47" s="467" t="str">
        <f>IF(AL46="","",VLOOKUP(AL46,'【記載例】シフト記号表（勤務時間帯）'!$C$5:$W$46,21,FALSE))</f>
        <v>-</v>
      </c>
      <c r="AM47" s="467" t="str">
        <f>IF(AM46="","",VLOOKUP(AM46,'【記載例】シフト記号表（勤務時間帯）'!$C$5:$W$46,21,FALSE))</f>
        <v>-</v>
      </c>
      <c r="AN47" s="469" t="str">
        <f>IF(AN46="","",VLOOKUP(AN46,'【記載例】シフト記号表（勤務時間帯）'!$C$5:$W$46,21,FALSE))</f>
        <v>-</v>
      </c>
      <c r="AO47" s="468">
        <f>IF(AO46="","",VLOOKUP(AO46,'【記載例】シフト記号表（勤務時間帯）'!$C$5:$W$46,21,FALSE))</f>
        <v>7.9999999999999982</v>
      </c>
      <c r="AP47" s="467" t="str">
        <f>IF(AP46="","",VLOOKUP(AP46,'【記載例】シフト記号表（勤務時間帯）'!$C$5:$W$46,21,FALSE))</f>
        <v>-</v>
      </c>
      <c r="AQ47" s="467" t="str">
        <f>IF(AQ46="","",VLOOKUP(AQ46,'【記載例】シフト記号表（勤務時間帯）'!$C$5:$W$46,21,FALSE))</f>
        <v>-</v>
      </c>
      <c r="AR47" s="467" t="str">
        <f>IF(AR46="","",VLOOKUP(AR46,'【記載例】シフト記号表（勤務時間帯）'!$C$5:$W$46,21,FALSE))</f>
        <v>-</v>
      </c>
      <c r="AS47" s="467">
        <f>IF(AS46="","",VLOOKUP(AS46,'【記載例】シフト記号表（勤務時間帯）'!$C$5:$W$46,21,FALSE))</f>
        <v>7.9999999999999982</v>
      </c>
      <c r="AT47" s="467" t="str">
        <f>IF(AT46="","",VLOOKUP(AT46,'【記載例】シフト記号表（勤務時間帯）'!$C$5:$W$46,21,FALSE))</f>
        <v>-</v>
      </c>
      <c r="AU47" s="469" t="str">
        <f>IF(AU46="","",VLOOKUP(AU46,'【記載例】シフト記号表（勤務時間帯）'!$C$5:$W$46,21,FALSE))</f>
        <v>-</v>
      </c>
      <c r="AV47" s="468" t="str">
        <f>IF(AV46="","",VLOOKUP(AV46,'【記載例】シフト記号表（勤務時間帯）'!$C$5:$W$46,21,FALSE))</f>
        <v/>
      </c>
      <c r="AW47" s="467" t="str">
        <f>IF(AW46="","",VLOOKUP(AW46,'【記載例】シフト記号表（勤務時間帯）'!$C$5:$W$46,21,FALSE))</f>
        <v/>
      </c>
      <c r="AX47" s="466" t="str">
        <f>IF(AX46="","",VLOOKUP(AX46,'【記載例】シフト記号表（勤務時間帯）'!$C$5:$W$46,21,FALSE))</f>
        <v/>
      </c>
      <c r="AY47" s="1196">
        <f>IF($BB$3="計画",SUM(T47:AU47),IF($BB$3="実績",SUM(T47:AX47),""))</f>
        <v>71.999999999999986</v>
      </c>
      <c r="AZ47" s="1197"/>
      <c r="BA47" s="1198">
        <f>IF($BB$3="計画",AY47/4,IF($BB$3="実績",(AY47/($BB$7/7)),""))</f>
        <v>16.799999999999997</v>
      </c>
      <c r="BB47" s="1199"/>
      <c r="BC47" s="1194"/>
      <c r="BD47" s="1183"/>
      <c r="BE47" s="1183"/>
      <c r="BF47" s="1183"/>
      <c r="BG47" s="1195"/>
    </row>
    <row r="48" spans="2:59" ht="20.25" customHeight="1">
      <c r="B48" s="489"/>
      <c r="C48" s="1236"/>
      <c r="D48" s="1237"/>
      <c r="E48" s="1238"/>
      <c r="F48" s="488" t="str">
        <f>C47</f>
        <v>介護従業者</v>
      </c>
      <c r="G48" s="1208"/>
      <c r="H48" s="1239"/>
      <c r="I48" s="1237"/>
      <c r="J48" s="1237"/>
      <c r="K48" s="1238"/>
      <c r="L48" s="1209"/>
      <c r="M48" s="1210"/>
      <c r="N48" s="1211"/>
      <c r="O48" s="487" t="s">
        <v>350</v>
      </c>
      <c r="P48" s="486"/>
      <c r="Q48" s="486"/>
      <c r="R48" s="485"/>
      <c r="S48" s="484"/>
      <c r="T48" s="458" t="str">
        <f>IF(T46="","",VLOOKUP(T46,'【記載例】シフト記号表（勤務時間帯）'!$C$5:$Y$46,23,FALSE))</f>
        <v>-</v>
      </c>
      <c r="U48" s="442" t="str">
        <f>IF(U46="","",VLOOKUP(U46,'【記載例】シフト記号表（勤務時間帯）'!$C$5:$Y$46,23,FALSE))</f>
        <v>-</v>
      </c>
      <c r="V48" s="442" t="str">
        <f>IF(V46="","",VLOOKUP(V46,'【記載例】シフト記号表（勤務時間帯）'!$C$5:$Y$46,23,FALSE))</f>
        <v>-</v>
      </c>
      <c r="W48" s="442" t="str">
        <f>IF(W46="","",VLOOKUP(W46,'【記載例】シフト記号表（勤務時間帯）'!$C$5:$Y$46,23,FALSE))</f>
        <v>-</v>
      </c>
      <c r="X48" s="442" t="str">
        <f>IF(X46="","",VLOOKUP(X46,'【記載例】シフト記号表（勤務時間帯）'!$C$5:$Y$46,23,FALSE))</f>
        <v>-</v>
      </c>
      <c r="Y48" s="442" t="str">
        <f>IF(Y46="","",VLOOKUP(Y46,'【記載例】シフト記号表（勤務時間帯）'!$C$5:$Y$46,23,FALSE))</f>
        <v>-</v>
      </c>
      <c r="Z48" s="459" t="str">
        <f>IF(Z46="","",VLOOKUP(Z46,'【記載例】シフト記号表（勤務時間帯）'!$C$5:$Y$46,23,FALSE))</f>
        <v>-</v>
      </c>
      <c r="AA48" s="458" t="str">
        <f>IF(AA46="","",VLOOKUP(AA46,'【記載例】シフト記号表（勤務時間帯）'!$C$5:$Y$46,23,FALSE))</f>
        <v>-</v>
      </c>
      <c r="AB48" s="442" t="str">
        <f>IF(AB46="","",VLOOKUP(AB46,'【記載例】シフト記号表（勤務時間帯）'!$C$5:$Y$46,23,FALSE))</f>
        <v>-</v>
      </c>
      <c r="AC48" s="442" t="str">
        <f>IF(AC46="","",VLOOKUP(AC46,'【記載例】シフト記号表（勤務時間帯）'!$C$5:$Y$46,23,FALSE))</f>
        <v>-</v>
      </c>
      <c r="AD48" s="442" t="str">
        <f>IF(AD46="","",VLOOKUP(AD46,'【記載例】シフト記号表（勤務時間帯）'!$C$5:$Y$46,23,FALSE))</f>
        <v>-</v>
      </c>
      <c r="AE48" s="442" t="str">
        <f>IF(AE46="","",VLOOKUP(AE46,'【記載例】シフト記号表（勤務時間帯）'!$C$5:$Y$46,23,FALSE))</f>
        <v>-</v>
      </c>
      <c r="AF48" s="442" t="str">
        <f>IF(AF46="","",VLOOKUP(AF46,'【記載例】シフト記号表（勤務時間帯）'!$C$5:$Y$46,23,FALSE))</f>
        <v>-</v>
      </c>
      <c r="AG48" s="459" t="str">
        <f>IF(AG46="","",VLOOKUP(AG46,'【記載例】シフト記号表（勤務時間帯）'!$C$5:$Y$46,23,FALSE))</f>
        <v>-</v>
      </c>
      <c r="AH48" s="458" t="str">
        <f>IF(AH46="","",VLOOKUP(AH46,'【記載例】シフト記号表（勤務時間帯）'!$C$5:$Y$46,23,FALSE))</f>
        <v>-</v>
      </c>
      <c r="AI48" s="442" t="str">
        <f>IF(AI46="","",VLOOKUP(AI46,'【記載例】シフト記号表（勤務時間帯）'!$C$5:$Y$46,23,FALSE))</f>
        <v>-</v>
      </c>
      <c r="AJ48" s="442" t="str">
        <f>IF(AJ46="","",VLOOKUP(AJ46,'【記載例】シフト記号表（勤務時間帯）'!$C$5:$Y$46,23,FALSE))</f>
        <v>-</v>
      </c>
      <c r="AK48" s="442" t="str">
        <f>IF(AK46="","",VLOOKUP(AK46,'【記載例】シフト記号表（勤務時間帯）'!$C$5:$Y$46,23,FALSE))</f>
        <v>-</v>
      </c>
      <c r="AL48" s="442" t="str">
        <f>IF(AL46="","",VLOOKUP(AL46,'【記載例】シフト記号表（勤務時間帯）'!$C$5:$Y$46,23,FALSE))</f>
        <v>-</v>
      </c>
      <c r="AM48" s="442" t="str">
        <f>IF(AM46="","",VLOOKUP(AM46,'【記載例】シフト記号表（勤務時間帯）'!$C$5:$Y$46,23,FALSE))</f>
        <v>-</v>
      </c>
      <c r="AN48" s="459" t="str">
        <f>IF(AN46="","",VLOOKUP(AN46,'【記載例】シフト記号表（勤務時間帯）'!$C$5:$Y$46,23,FALSE))</f>
        <v>-</v>
      </c>
      <c r="AO48" s="458" t="str">
        <f>IF(AO46="","",VLOOKUP(AO46,'【記載例】シフト記号表（勤務時間帯）'!$C$5:$Y$46,23,FALSE))</f>
        <v>-</v>
      </c>
      <c r="AP48" s="442" t="str">
        <f>IF(AP46="","",VLOOKUP(AP46,'【記載例】シフト記号表（勤務時間帯）'!$C$5:$Y$46,23,FALSE))</f>
        <v>-</v>
      </c>
      <c r="AQ48" s="442" t="str">
        <f>IF(AQ46="","",VLOOKUP(AQ46,'【記載例】シフト記号表（勤務時間帯）'!$C$5:$Y$46,23,FALSE))</f>
        <v>-</v>
      </c>
      <c r="AR48" s="442" t="str">
        <f>IF(AR46="","",VLOOKUP(AR46,'【記載例】シフト記号表（勤務時間帯）'!$C$5:$Y$46,23,FALSE))</f>
        <v>-</v>
      </c>
      <c r="AS48" s="442" t="str">
        <f>IF(AS46="","",VLOOKUP(AS46,'【記載例】シフト記号表（勤務時間帯）'!$C$5:$Y$46,23,FALSE))</f>
        <v>-</v>
      </c>
      <c r="AT48" s="442" t="str">
        <f>IF(AT46="","",VLOOKUP(AT46,'【記載例】シフト記号表（勤務時間帯）'!$C$5:$Y$46,23,FALSE))</f>
        <v>-</v>
      </c>
      <c r="AU48" s="459" t="str">
        <f>IF(AU46="","",VLOOKUP(AU46,'【記載例】シフト記号表（勤務時間帯）'!$C$5:$Y$46,23,FALSE))</f>
        <v>-</v>
      </c>
      <c r="AV48" s="458" t="str">
        <f>IF(AV46="","",VLOOKUP(AV46,'【記載例】シフト記号表（勤務時間帯）'!$C$5:$Y$46,23,FALSE))</f>
        <v/>
      </c>
      <c r="AW48" s="442" t="str">
        <f>IF(AW46="","",VLOOKUP(AW46,'【記載例】シフト記号表（勤務時間帯）'!$C$5:$Y$46,23,FALSE))</f>
        <v/>
      </c>
      <c r="AX48" s="441" t="str">
        <f>IF(AX46="","",VLOOKUP(AX46,'【記載例】シフト記号表（勤務時間帯）'!$C$5:$Y$46,23,FALSE))</f>
        <v/>
      </c>
      <c r="AY48" s="1204">
        <f>IF($BB$3="計画",SUM(T48:AU48),IF($BB$3="実績",SUM(T48:AX48),""))</f>
        <v>0</v>
      </c>
      <c r="AZ48" s="1205"/>
      <c r="BA48" s="1206">
        <f>IF($BB$3="計画",AY48/4,IF($BB$3="実績",(AY48/($BB$7/7)),""))</f>
        <v>0</v>
      </c>
      <c r="BB48" s="1207"/>
      <c r="BC48" s="1234"/>
      <c r="BD48" s="1210"/>
      <c r="BE48" s="1210"/>
      <c r="BF48" s="1210"/>
      <c r="BG48" s="1235"/>
    </row>
    <row r="49" spans="2:59" ht="20.25" customHeight="1">
      <c r="B49" s="483"/>
      <c r="C49" s="1172"/>
      <c r="D49" s="1173"/>
      <c r="E49" s="1174"/>
      <c r="F49" s="474"/>
      <c r="G49" s="1175" t="s">
        <v>492</v>
      </c>
      <c r="H49" s="1178"/>
      <c r="I49" s="1173"/>
      <c r="J49" s="1173"/>
      <c r="K49" s="1174"/>
      <c r="L49" s="1179" t="s">
        <v>503</v>
      </c>
      <c r="M49" s="1180"/>
      <c r="N49" s="1181"/>
      <c r="O49" s="493" t="s">
        <v>352</v>
      </c>
      <c r="P49" s="492"/>
      <c r="Q49" s="492"/>
      <c r="R49" s="491"/>
      <c r="S49" s="490"/>
      <c r="T49" s="477" t="s">
        <v>502</v>
      </c>
      <c r="U49" s="476" t="s">
        <v>502</v>
      </c>
      <c r="V49" s="476" t="s">
        <v>469</v>
      </c>
      <c r="W49" s="476" t="s">
        <v>469</v>
      </c>
      <c r="X49" s="476" t="s">
        <v>469</v>
      </c>
      <c r="Y49" s="476" t="s">
        <v>502</v>
      </c>
      <c r="Z49" s="478" t="s">
        <v>502</v>
      </c>
      <c r="AA49" s="477" t="s">
        <v>469</v>
      </c>
      <c r="AB49" s="476" t="s">
        <v>469</v>
      </c>
      <c r="AC49" s="476" t="s">
        <v>502</v>
      </c>
      <c r="AD49" s="476" t="s">
        <v>502</v>
      </c>
      <c r="AE49" s="476" t="s">
        <v>469</v>
      </c>
      <c r="AF49" s="476" t="s">
        <v>502</v>
      </c>
      <c r="AG49" s="478" t="s">
        <v>502</v>
      </c>
      <c r="AH49" s="477" t="s">
        <v>502</v>
      </c>
      <c r="AI49" s="476" t="s">
        <v>469</v>
      </c>
      <c r="AJ49" s="476" t="s">
        <v>469</v>
      </c>
      <c r="AK49" s="476" t="s">
        <v>502</v>
      </c>
      <c r="AL49" s="476" t="s">
        <v>469</v>
      </c>
      <c r="AM49" s="476" t="s">
        <v>469</v>
      </c>
      <c r="AN49" s="478" t="s">
        <v>502</v>
      </c>
      <c r="AO49" s="477" t="s">
        <v>502</v>
      </c>
      <c r="AP49" s="476" t="s">
        <v>469</v>
      </c>
      <c r="AQ49" s="476" t="s">
        <v>469</v>
      </c>
      <c r="AR49" s="476" t="s">
        <v>502</v>
      </c>
      <c r="AS49" s="476" t="s">
        <v>469</v>
      </c>
      <c r="AT49" s="476" t="s">
        <v>502</v>
      </c>
      <c r="AU49" s="478" t="s">
        <v>502</v>
      </c>
      <c r="AV49" s="477"/>
      <c r="AW49" s="476"/>
      <c r="AX49" s="475"/>
      <c r="AY49" s="1188"/>
      <c r="AZ49" s="1189"/>
      <c r="BA49" s="1190"/>
      <c r="BB49" s="1191"/>
      <c r="BC49" s="1192"/>
      <c r="BD49" s="1180"/>
      <c r="BE49" s="1180"/>
      <c r="BF49" s="1180"/>
      <c r="BG49" s="1193"/>
    </row>
    <row r="50" spans="2:59" ht="20.25" customHeight="1">
      <c r="B50" s="465">
        <f>B47+1</f>
        <v>11</v>
      </c>
      <c r="C50" s="1172" t="s">
        <v>488</v>
      </c>
      <c r="D50" s="1173"/>
      <c r="E50" s="1174"/>
      <c r="F50" s="474"/>
      <c r="G50" s="1176"/>
      <c r="H50" s="1178" t="s">
        <v>501</v>
      </c>
      <c r="I50" s="1173"/>
      <c r="J50" s="1173"/>
      <c r="K50" s="1174"/>
      <c r="L50" s="1182"/>
      <c r="M50" s="1183"/>
      <c r="N50" s="1184"/>
      <c r="O50" s="473" t="s">
        <v>351</v>
      </c>
      <c r="P50" s="472"/>
      <c r="Q50" s="472"/>
      <c r="R50" s="471"/>
      <c r="S50" s="470"/>
      <c r="T50" s="468">
        <f>IF(T49="","",VLOOKUP(T49,'【記載例】シフト記号表（勤務時間帯）'!$C$5:$W$46,21,FALSE))</f>
        <v>5.5</v>
      </c>
      <c r="U50" s="467">
        <f>IF(U49="","",VLOOKUP(U49,'【記載例】シフト記号表（勤務時間帯）'!$C$5:$W$46,21,FALSE))</f>
        <v>5.5</v>
      </c>
      <c r="V50" s="467" t="str">
        <f>IF(V49="","",VLOOKUP(V49,'【記載例】シフト記号表（勤務時間帯）'!$C$5:$W$46,21,FALSE))</f>
        <v>-</v>
      </c>
      <c r="W50" s="467" t="str">
        <f>IF(W49="","",VLOOKUP(W49,'【記載例】シフト記号表（勤務時間帯）'!$C$5:$W$46,21,FALSE))</f>
        <v>-</v>
      </c>
      <c r="X50" s="467" t="str">
        <f>IF(X49="","",VLOOKUP(X49,'【記載例】シフト記号表（勤務時間帯）'!$C$5:$W$46,21,FALSE))</f>
        <v>-</v>
      </c>
      <c r="Y50" s="467">
        <f>IF(Y49="","",VLOOKUP(Y49,'【記載例】シフト記号表（勤務時間帯）'!$C$5:$W$46,21,FALSE))</f>
        <v>5.5</v>
      </c>
      <c r="Z50" s="469">
        <f>IF(Z49="","",VLOOKUP(Z49,'【記載例】シフト記号表（勤務時間帯）'!$C$5:$W$46,21,FALSE))</f>
        <v>5.5</v>
      </c>
      <c r="AA50" s="468" t="str">
        <f>IF(AA49="","",VLOOKUP(AA49,'【記載例】シフト記号表（勤務時間帯）'!$C$5:$W$46,21,FALSE))</f>
        <v>-</v>
      </c>
      <c r="AB50" s="467" t="str">
        <f>IF(AB49="","",VLOOKUP(AB49,'【記載例】シフト記号表（勤務時間帯）'!$C$5:$W$46,21,FALSE))</f>
        <v>-</v>
      </c>
      <c r="AC50" s="467">
        <f>IF(AC49="","",VLOOKUP(AC49,'【記載例】シフト記号表（勤務時間帯）'!$C$5:$W$46,21,FALSE))</f>
        <v>5.5</v>
      </c>
      <c r="AD50" s="467">
        <f>IF(AD49="","",VLOOKUP(AD49,'【記載例】シフト記号表（勤務時間帯）'!$C$5:$W$46,21,FALSE))</f>
        <v>5.5</v>
      </c>
      <c r="AE50" s="467" t="str">
        <f>IF(AE49="","",VLOOKUP(AE49,'【記載例】シフト記号表（勤務時間帯）'!$C$5:$W$46,21,FALSE))</f>
        <v>-</v>
      </c>
      <c r="AF50" s="467">
        <f>IF(AF49="","",VLOOKUP(AF49,'【記載例】シフト記号表（勤務時間帯）'!$C$5:$W$46,21,FALSE))</f>
        <v>5.5</v>
      </c>
      <c r="AG50" s="469">
        <f>IF(AG49="","",VLOOKUP(AG49,'【記載例】シフト記号表（勤務時間帯）'!$C$5:$W$46,21,FALSE))</f>
        <v>5.5</v>
      </c>
      <c r="AH50" s="468">
        <f>IF(AH49="","",VLOOKUP(AH49,'【記載例】シフト記号表（勤務時間帯）'!$C$5:$W$46,21,FALSE))</f>
        <v>5.5</v>
      </c>
      <c r="AI50" s="467" t="str">
        <f>IF(AI49="","",VLOOKUP(AI49,'【記載例】シフト記号表（勤務時間帯）'!$C$5:$W$46,21,FALSE))</f>
        <v>-</v>
      </c>
      <c r="AJ50" s="467" t="str">
        <f>IF(AJ49="","",VLOOKUP(AJ49,'【記載例】シフト記号表（勤務時間帯）'!$C$5:$W$46,21,FALSE))</f>
        <v>-</v>
      </c>
      <c r="AK50" s="467">
        <f>IF(AK49="","",VLOOKUP(AK49,'【記載例】シフト記号表（勤務時間帯）'!$C$5:$W$46,21,FALSE))</f>
        <v>5.5</v>
      </c>
      <c r="AL50" s="467" t="str">
        <f>IF(AL49="","",VLOOKUP(AL49,'【記載例】シフト記号表（勤務時間帯）'!$C$5:$W$46,21,FALSE))</f>
        <v>-</v>
      </c>
      <c r="AM50" s="467" t="str">
        <f>IF(AM49="","",VLOOKUP(AM49,'【記載例】シフト記号表（勤務時間帯）'!$C$5:$W$46,21,FALSE))</f>
        <v>-</v>
      </c>
      <c r="AN50" s="469">
        <f>IF(AN49="","",VLOOKUP(AN49,'【記載例】シフト記号表（勤務時間帯）'!$C$5:$W$46,21,FALSE))</f>
        <v>5.5</v>
      </c>
      <c r="AO50" s="468">
        <f>IF(AO49="","",VLOOKUP(AO49,'【記載例】シフト記号表（勤務時間帯）'!$C$5:$W$46,21,FALSE))</f>
        <v>5.5</v>
      </c>
      <c r="AP50" s="467" t="str">
        <f>IF(AP49="","",VLOOKUP(AP49,'【記載例】シフト記号表（勤務時間帯）'!$C$5:$W$46,21,FALSE))</f>
        <v>-</v>
      </c>
      <c r="AQ50" s="467" t="str">
        <f>IF(AQ49="","",VLOOKUP(AQ49,'【記載例】シフト記号表（勤務時間帯）'!$C$5:$W$46,21,FALSE))</f>
        <v>-</v>
      </c>
      <c r="AR50" s="467">
        <f>IF(AR49="","",VLOOKUP(AR49,'【記載例】シフト記号表（勤務時間帯）'!$C$5:$W$46,21,FALSE))</f>
        <v>5.5</v>
      </c>
      <c r="AS50" s="467" t="str">
        <f>IF(AS49="","",VLOOKUP(AS49,'【記載例】シフト記号表（勤務時間帯）'!$C$5:$W$46,21,FALSE))</f>
        <v>-</v>
      </c>
      <c r="AT50" s="467">
        <f>IF(AT49="","",VLOOKUP(AT49,'【記載例】シフト記号表（勤務時間帯）'!$C$5:$W$46,21,FALSE))</f>
        <v>5.5</v>
      </c>
      <c r="AU50" s="469">
        <f>IF(AU49="","",VLOOKUP(AU49,'【記載例】シフト記号表（勤務時間帯）'!$C$5:$W$46,21,FALSE))</f>
        <v>5.5</v>
      </c>
      <c r="AV50" s="468" t="str">
        <f>IF(AV49="","",VLOOKUP(AV49,'【記載例】シフト記号表（勤務時間帯）'!$C$5:$W$46,21,FALSE))</f>
        <v/>
      </c>
      <c r="AW50" s="467" t="str">
        <f>IF(AW49="","",VLOOKUP(AW49,'【記載例】シフト記号表（勤務時間帯）'!$C$5:$W$46,21,FALSE))</f>
        <v/>
      </c>
      <c r="AX50" s="466" t="str">
        <f>IF(AX49="","",VLOOKUP(AX49,'【記載例】シフト記号表（勤務時間帯）'!$C$5:$W$46,21,FALSE))</f>
        <v/>
      </c>
      <c r="AY50" s="1196">
        <f>IF($BB$3="計画",SUM(T50:AU50),IF($BB$3="実績",SUM(T50:AX50),""))</f>
        <v>82.5</v>
      </c>
      <c r="AZ50" s="1197"/>
      <c r="BA50" s="1198">
        <f>IF($BB$3="計画",AY50/4,IF($BB$3="実績",(AY50/($BB$7/7)),""))</f>
        <v>19.25</v>
      </c>
      <c r="BB50" s="1199"/>
      <c r="BC50" s="1194"/>
      <c r="BD50" s="1183"/>
      <c r="BE50" s="1183"/>
      <c r="BF50" s="1183"/>
      <c r="BG50" s="1195"/>
    </row>
    <row r="51" spans="2:59" ht="20.25" customHeight="1">
      <c r="B51" s="489"/>
      <c r="C51" s="1236"/>
      <c r="D51" s="1237"/>
      <c r="E51" s="1238"/>
      <c r="F51" s="488" t="str">
        <f>C50</f>
        <v>介護従業者</v>
      </c>
      <c r="G51" s="1208"/>
      <c r="H51" s="1239"/>
      <c r="I51" s="1237"/>
      <c r="J51" s="1237"/>
      <c r="K51" s="1238"/>
      <c r="L51" s="1209"/>
      <c r="M51" s="1210"/>
      <c r="N51" s="1211"/>
      <c r="O51" s="487" t="s">
        <v>350</v>
      </c>
      <c r="P51" s="486"/>
      <c r="Q51" s="486"/>
      <c r="R51" s="485"/>
      <c r="S51" s="484"/>
      <c r="T51" s="458" t="str">
        <f>IF(T49="","",VLOOKUP(T49,'【記載例】シフト記号表（勤務時間帯）'!$C$5:$Y$46,23,FALSE))</f>
        <v>-</v>
      </c>
      <c r="U51" s="442" t="str">
        <f>IF(U49="","",VLOOKUP(U49,'【記載例】シフト記号表（勤務時間帯）'!$C$5:$Y$46,23,FALSE))</f>
        <v>-</v>
      </c>
      <c r="V51" s="442" t="str">
        <f>IF(V49="","",VLOOKUP(V49,'【記載例】シフト記号表（勤務時間帯）'!$C$5:$Y$46,23,FALSE))</f>
        <v>-</v>
      </c>
      <c r="W51" s="442" t="str">
        <f>IF(W49="","",VLOOKUP(W49,'【記載例】シフト記号表（勤務時間帯）'!$C$5:$Y$46,23,FALSE))</f>
        <v>-</v>
      </c>
      <c r="X51" s="442" t="str">
        <f>IF(X49="","",VLOOKUP(X49,'【記載例】シフト記号表（勤務時間帯）'!$C$5:$Y$46,23,FALSE))</f>
        <v>-</v>
      </c>
      <c r="Y51" s="442" t="str">
        <f>IF(Y49="","",VLOOKUP(Y49,'【記載例】シフト記号表（勤務時間帯）'!$C$5:$Y$46,23,FALSE))</f>
        <v>-</v>
      </c>
      <c r="Z51" s="459" t="str">
        <f>IF(Z49="","",VLOOKUP(Z49,'【記載例】シフト記号表（勤務時間帯）'!$C$5:$Y$46,23,FALSE))</f>
        <v>-</v>
      </c>
      <c r="AA51" s="458" t="str">
        <f>IF(AA49="","",VLOOKUP(AA49,'【記載例】シフト記号表（勤務時間帯）'!$C$5:$Y$46,23,FALSE))</f>
        <v>-</v>
      </c>
      <c r="AB51" s="442" t="str">
        <f>IF(AB49="","",VLOOKUP(AB49,'【記載例】シフト記号表（勤務時間帯）'!$C$5:$Y$46,23,FALSE))</f>
        <v>-</v>
      </c>
      <c r="AC51" s="442" t="str">
        <f>IF(AC49="","",VLOOKUP(AC49,'【記載例】シフト記号表（勤務時間帯）'!$C$5:$Y$46,23,FALSE))</f>
        <v>-</v>
      </c>
      <c r="AD51" s="442" t="str">
        <f>IF(AD49="","",VLOOKUP(AD49,'【記載例】シフト記号表（勤務時間帯）'!$C$5:$Y$46,23,FALSE))</f>
        <v>-</v>
      </c>
      <c r="AE51" s="442" t="str">
        <f>IF(AE49="","",VLOOKUP(AE49,'【記載例】シフト記号表（勤務時間帯）'!$C$5:$Y$46,23,FALSE))</f>
        <v>-</v>
      </c>
      <c r="AF51" s="442" t="str">
        <f>IF(AF49="","",VLOOKUP(AF49,'【記載例】シフト記号表（勤務時間帯）'!$C$5:$Y$46,23,FALSE))</f>
        <v>-</v>
      </c>
      <c r="AG51" s="459" t="str">
        <f>IF(AG49="","",VLOOKUP(AG49,'【記載例】シフト記号表（勤務時間帯）'!$C$5:$Y$46,23,FALSE))</f>
        <v>-</v>
      </c>
      <c r="AH51" s="458" t="str">
        <f>IF(AH49="","",VLOOKUP(AH49,'【記載例】シフト記号表（勤務時間帯）'!$C$5:$Y$46,23,FALSE))</f>
        <v>-</v>
      </c>
      <c r="AI51" s="442" t="str">
        <f>IF(AI49="","",VLOOKUP(AI49,'【記載例】シフト記号表（勤務時間帯）'!$C$5:$Y$46,23,FALSE))</f>
        <v>-</v>
      </c>
      <c r="AJ51" s="442" t="str">
        <f>IF(AJ49="","",VLOOKUP(AJ49,'【記載例】シフト記号表（勤務時間帯）'!$C$5:$Y$46,23,FALSE))</f>
        <v>-</v>
      </c>
      <c r="AK51" s="442" t="str">
        <f>IF(AK49="","",VLOOKUP(AK49,'【記載例】シフト記号表（勤務時間帯）'!$C$5:$Y$46,23,FALSE))</f>
        <v>-</v>
      </c>
      <c r="AL51" s="442" t="str">
        <f>IF(AL49="","",VLOOKUP(AL49,'【記載例】シフト記号表（勤務時間帯）'!$C$5:$Y$46,23,FALSE))</f>
        <v>-</v>
      </c>
      <c r="AM51" s="442" t="str">
        <f>IF(AM49="","",VLOOKUP(AM49,'【記載例】シフト記号表（勤務時間帯）'!$C$5:$Y$46,23,FALSE))</f>
        <v>-</v>
      </c>
      <c r="AN51" s="459" t="str">
        <f>IF(AN49="","",VLOOKUP(AN49,'【記載例】シフト記号表（勤務時間帯）'!$C$5:$Y$46,23,FALSE))</f>
        <v>-</v>
      </c>
      <c r="AO51" s="458" t="str">
        <f>IF(AO49="","",VLOOKUP(AO49,'【記載例】シフト記号表（勤務時間帯）'!$C$5:$Y$46,23,FALSE))</f>
        <v>-</v>
      </c>
      <c r="AP51" s="442" t="str">
        <f>IF(AP49="","",VLOOKUP(AP49,'【記載例】シフト記号表（勤務時間帯）'!$C$5:$Y$46,23,FALSE))</f>
        <v>-</v>
      </c>
      <c r="AQ51" s="442" t="str">
        <f>IF(AQ49="","",VLOOKUP(AQ49,'【記載例】シフト記号表（勤務時間帯）'!$C$5:$Y$46,23,FALSE))</f>
        <v>-</v>
      </c>
      <c r="AR51" s="442" t="str">
        <f>IF(AR49="","",VLOOKUP(AR49,'【記載例】シフト記号表（勤務時間帯）'!$C$5:$Y$46,23,FALSE))</f>
        <v>-</v>
      </c>
      <c r="AS51" s="442" t="str">
        <f>IF(AS49="","",VLOOKUP(AS49,'【記載例】シフト記号表（勤務時間帯）'!$C$5:$Y$46,23,FALSE))</f>
        <v>-</v>
      </c>
      <c r="AT51" s="442" t="str">
        <f>IF(AT49="","",VLOOKUP(AT49,'【記載例】シフト記号表（勤務時間帯）'!$C$5:$Y$46,23,FALSE))</f>
        <v>-</v>
      </c>
      <c r="AU51" s="459" t="str">
        <f>IF(AU49="","",VLOOKUP(AU49,'【記載例】シフト記号表（勤務時間帯）'!$C$5:$Y$46,23,FALSE))</f>
        <v>-</v>
      </c>
      <c r="AV51" s="458" t="str">
        <f>IF(AV49="","",VLOOKUP(AV49,'【記載例】シフト記号表（勤務時間帯）'!$C$5:$Y$46,23,FALSE))</f>
        <v/>
      </c>
      <c r="AW51" s="442" t="str">
        <f>IF(AW49="","",VLOOKUP(AW49,'【記載例】シフト記号表（勤務時間帯）'!$C$5:$Y$46,23,FALSE))</f>
        <v/>
      </c>
      <c r="AX51" s="441" t="str">
        <f>IF(AX49="","",VLOOKUP(AX49,'【記載例】シフト記号表（勤務時間帯）'!$C$5:$Y$46,23,FALSE))</f>
        <v/>
      </c>
      <c r="AY51" s="1204">
        <f>IF($BB$3="計画",SUM(T51:AU51),IF($BB$3="実績",SUM(T51:AX51),""))</f>
        <v>0</v>
      </c>
      <c r="AZ51" s="1205"/>
      <c r="BA51" s="1206">
        <f>IF($BB$3="計画",AY51/4,IF($BB$3="実績",(AY51/($BB$7/7)),""))</f>
        <v>0</v>
      </c>
      <c r="BB51" s="1207"/>
      <c r="BC51" s="1234"/>
      <c r="BD51" s="1210"/>
      <c r="BE51" s="1210"/>
      <c r="BF51" s="1210"/>
      <c r="BG51" s="1235"/>
    </row>
    <row r="52" spans="2:59" ht="20.25" customHeight="1">
      <c r="B52" s="483"/>
      <c r="C52" s="1172"/>
      <c r="D52" s="1173"/>
      <c r="E52" s="1174"/>
      <c r="F52" s="474"/>
      <c r="G52" s="1175" t="s">
        <v>492</v>
      </c>
      <c r="H52" s="1178"/>
      <c r="I52" s="1173"/>
      <c r="J52" s="1173"/>
      <c r="K52" s="1174"/>
      <c r="L52" s="1179" t="s">
        <v>500</v>
      </c>
      <c r="M52" s="1180"/>
      <c r="N52" s="1181"/>
      <c r="O52" s="493" t="s">
        <v>352</v>
      </c>
      <c r="P52" s="492"/>
      <c r="Q52" s="492"/>
      <c r="R52" s="491"/>
      <c r="S52" s="490"/>
      <c r="T52" s="477" t="s">
        <v>469</v>
      </c>
      <c r="U52" s="476" t="s">
        <v>499</v>
      </c>
      <c r="V52" s="476" t="s">
        <v>499</v>
      </c>
      <c r="W52" s="476" t="s">
        <v>469</v>
      </c>
      <c r="X52" s="476" t="s">
        <v>469</v>
      </c>
      <c r="Y52" s="476" t="s">
        <v>469</v>
      </c>
      <c r="Z52" s="478" t="s">
        <v>469</v>
      </c>
      <c r="AA52" s="477" t="s">
        <v>469</v>
      </c>
      <c r="AB52" s="476" t="s">
        <v>499</v>
      </c>
      <c r="AC52" s="476" t="s">
        <v>499</v>
      </c>
      <c r="AD52" s="476" t="s">
        <v>469</v>
      </c>
      <c r="AE52" s="476" t="s">
        <v>469</v>
      </c>
      <c r="AF52" s="476" t="s">
        <v>469</v>
      </c>
      <c r="AG52" s="478" t="s">
        <v>469</v>
      </c>
      <c r="AH52" s="477" t="s">
        <v>469</v>
      </c>
      <c r="AI52" s="476" t="s">
        <v>499</v>
      </c>
      <c r="AJ52" s="476" t="s">
        <v>469</v>
      </c>
      <c r="AK52" s="476" t="s">
        <v>469</v>
      </c>
      <c r="AL52" s="476" t="s">
        <v>499</v>
      </c>
      <c r="AM52" s="476" t="s">
        <v>499</v>
      </c>
      <c r="AN52" s="478" t="s">
        <v>469</v>
      </c>
      <c r="AO52" s="477" t="s">
        <v>469</v>
      </c>
      <c r="AP52" s="476" t="s">
        <v>469</v>
      </c>
      <c r="AQ52" s="476" t="s">
        <v>499</v>
      </c>
      <c r="AR52" s="476" t="s">
        <v>469</v>
      </c>
      <c r="AS52" s="476" t="s">
        <v>469</v>
      </c>
      <c r="AT52" s="476" t="s">
        <v>469</v>
      </c>
      <c r="AU52" s="478" t="s">
        <v>499</v>
      </c>
      <c r="AV52" s="477"/>
      <c r="AW52" s="476"/>
      <c r="AX52" s="475"/>
      <c r="AY52" s="1188"/>
      <c r="AZ52" s="1189"/>
      <c r="BA52" s="1190"/>
      <c r="BB52" s="1191"/>
      <c r="BC52" s="1192"/>
      <c r="BD52" s="1180"/>
      <c r="BE52" s="1180"/>
      <c r="BF52" s="1180"/>
      <c r="BG52" s="1193"/>
    </row>
    <row r="53" spans="2:59" ht="20.25" customHeight="1">
      <c r="B53" s="465">
        <f>B50+1</f>
        <v>12</v>
      </c>
      <c r="C53" s="1172" t="s">
        <v>488</v>
      </c>
      <c r="D53" s="1173"/>
      <c r="E53" s="1174"/>
      <c r="F53" s="474"/>
      <c r="G53" s="1176"/>
      <c r="H53" s="1178" t="s">
        <v>487</v>
      </c>
      <c r="I53" s="1173"/>
      <c r="J53" s="1173"/>
      <c r="K53" s="1174"/>
      <c r="L53" s="1182"/>
      <c r="M53" s="1183"/>
      <c r="N53" s="1184"/>
      <c r="O53" s="473" t="s">
        <v>351</v>
      </c>
      <c r="P53" s="472"/>
      <c r="Q53" s="472"/>
      <c r="R53" s="471"/>
      <c r="S53" s="470"/>
      <c r="T53" s="468" t="str">
        <f>IF(T52="","",VLOOKUP(T52,'【記載例】シフト記号表（勤務時間帯）'!$C$5:$W$46,21,FALSE))</f>
        <v>-</v>
      </c>
      <c r="U53" s="467">
        <f>IF(U52="","",VLOOKUP(U52,'【記載例】シフト記号表（勤務時間帯）'!$C$5:$W$46,21,FALSE))</f>
        <v>7.9999999999999982</v>
      </c>
      <c r="V53" s="467">
        <f>IF(V52="","",VLOOKUP(V52,'【記載例】シフト記号表（勤務時間帯）'!$C$5:$W$46,21,FALSE))</f>
        <v>7.9999999999999982</v>
      </c>
      <c r="W53" s="467" t="str">
        <f>IF(W52="","",VLOOKUP(W52,'【記載例】シフト記号表（勤務時間帯）'!$C$5:$W$46,21,FALSE))</f>
        <v>-</v>
      </c>
      <c r="X53" s="467" t="str">
        <f>IF(X52="","",VLOOKUP(X52,'【記載例】シフト記号表（勤務時間帯）'!$C$5:$W$46,21,FALSE))</f>
        <v>-</v>
      </c>
      <c r="Y53" s="467" t="str">
        <f>IF(Y52="","",VLOOKUP(Y52,'【記載例】シフト記号表（勤務時間帯）'!$C$5:$W$46,21,FALSE))</f>
        <v>-</v>
      </c>
      <c r="Z53" s="469" t="str">
        <f>IF(Z52="","",VLOOKUP(Z52,'【記載例】シフト記号表（勤務時間帯）'!$C$5:$W$46,21,FALSE))</f>
        <v>-</v>
      </c>
      <c r="AA53" s="468" t="str">
        <f>IF(AA52="","",VLOOKUP(AA52,'【記載例】シフト記号表（勤務時間帯）'!$C$5:$W$46,21,FALSE))</f>
        <v>-</v>
      </c>
      <c r="AB53" s="467">
        <f>IF(AB52="","",VLOOKUP(AB52,'【記載例】シフト記号表（勤務時間帯）'!$C$5:$W$46,21,FALSE))</f>
        <v>7.9999999999999982</v>
      </c>
      <c r="AC53" s="467">
        <f>IF(AC52="","",VLOOKUP(AC52,'【記載例】シフト記号表（勤務時間帯）'!$C$5:$W$46,21,FALSE))</f>
        <v>7.9999999999999982</v>
      </c>
      <c r="AD53" s="467" t="str">
        <f>IF(AD52="","",VLOOKUP(AD52,'【記載例】シフト記号表（勤務時間帯）'!$C$5:$W$46,21,FALSE))</f>
        <v>-</v>
      </c>
      <c r="AE53" s="467" t="str">
        <f>IF(AE52="","",VLOOKUP(AE52,'【記載例】シフト記号表（勤務時間帯）'!$C$5:$W$46,21,FALSE))</f>
        <v>-</v>
      </c>
      <c r="AF53" s="467" t="str">
        <f>IF(AF52="","",VLOOKUP(AF52,'【記載例】シフト記号表（勤務時間帯）'!$C$5:$W$46,21,FALSE))</f>
        <v>-</v>
      </c>
      <c r="AG53" s="469" t="str">
        <f>IF(AG52="","",VLOOKUP(AG52,'【記載例】シフト記号表（勤務時間帯）'!$C$5:$W$46,21,FALSE))</f>
        <v>-</v>
      </c>
      <c r="AH53" s="468" t="str">
        <f>IF(AH52="","",VLOOKUP(AH52,'【記載例】シフト記号表（勤務時間帯）'!$C$5:$W$46,21,FALSE))</f>
        <v>-</v>
      </c>
      <c r="AI53" s="467">
        <f>IF(AI52="","",VLOOKUP(AI52,'【記載例】シフト記号表（勤務時間帯）'!$C$5:$W$46,21,FALSE))</f>
        <v>7.9999999999999982</v>
      </c>
      <c r="AJ53" s="467" t="str">
        <f>IF(AJ52="","",VLOOKUP(AJ52,'【記載例】シフト記号表（勤務時間帯）'!$C$5:$W$46,21,FALSE))</f>
        <v>-</v>
      </c>
      <c r="AK53" s="467" t="str">
        <f>IF(AK52="","",VLOOKUP(AK52,'【記載例】シフト記号表（勤務時間帯）'!$C$5:$W$46,21,FALSE))</f>
        <v>-</v>
      </c>
      <c r="AL53" s="467">
        <f>IF(AL52="","",VLOOKUP(AL52,'【記載例】シフト記号表（勤務時間帯）'!$C$5:$W$46,21,FALSE))</f>
        <v>7.9999999999999982</v>
      </c>
      <c r="AM53" s="467">
        <f>IF(AM52="","",VLOOKUP(AM52,'【記載例】シフト記号表（勤務時間帯）'!$C$5:$W$46,21,FALSE))</f>
        <v>7.9999999999999982</v>
      </c>
      <c r="AN53" s="469" t="str">
        <f>IF(AN52="","",VLOOKUP(AN52,'【記載例】シフト記号表（勤務時間帯）'!$C$5:$W$46,21,FALSE))</f>
        <v>-</v>
      </c>
      <c r="AO53" s="468" t="str">
        <f>IF(AO52="","",VLOOKUP(AO52,'【記載例】シフト記号表（勤務時間帯）'!$C$5:$W$46,21,FALSE))</f>
        <v>-</v>
      </c>
      <c r="AP53" s="467" t="str">
        <f>IF(AP52="","",VLOOKUP(AP52,'【記載例】シフト記号表（勤務時間帯）'!$C$5:$W$46,21,FALSE))</f>
        <v>-</v>
      </c>
      <c r="AQ53" s="467">
        <f>IF(AQ52="","",VLOOKUP(AQ52,'【記載例】シフト記号表（勤務時間帯）'!$C$5:$W$46,21,FALSE))</f>
        <v>7.9999999999999982</v>
      </c>
      <c r="AR53" s="467" t="str">
        <f>IF(AR52="","",VLOOKUP(AR52,'【記載例】シフト記号表（勤務時間帯）'!$C$5:$W$46,21,FALSE))</f>
        <v>-</v>
      </c>
      <c r="AS53" s="467" t="str">
        <f>IF(AS52="","",VLOOKUP(AS52,'【記載例】シフト記号表（勤務時間帯）'!$C$5:$W$46,21,FALSE))</f>
        <v>-</v>
      </c>
      <c r="AT53" s="467" t="str">
        <f>IF(AT52="","",VLOOKUP(AT52,'【記載例】シフト記号表（勤務時間帯）'!$C$5:$W$46,21,FALSE))</f>
        <v>-</v>
      </c>
      <c r="AU53" s="469">
        <f>IF(AU52="","",VLOOKUP(AU52,'【記載例】シフト記号表（勤務時間帯）'!$C$5:$W$46,21,FALSE))</f>
        <v>7.9999999999999982</v>
      </c>
      <c r="AV53" s="468" t="str">
        <f>IF(AV52="","",VLOOKUP(AV52,'【記載例】シフト記号表（勤務時間帯）'!$C$5:$W$46,21,FALSE))</f>
        <v/>
      </c>
      <c r="AW53" s="467" t="str">
        <f>IF(AW52="","",VLOOKUP(AW52,'【記載例】シフト記号表（勤務時間帯）'!$C$5:$W$46,21,FALSE))</f>
        <v/>
      </c>
      <c r="AX53" s="466" t="str">
        <f>IF(AX52="","",VLOOKUP(AX52,'【記載例】シフト記号表（勤務時間帯）'!$C$5:$W$46,21,FALSE))</f>
        <v/>
      </c>
      <c r="AY53" s="1196">
        <f>IF($BB$3="計画",SUM(T53:AU53),IF($BB$3="実績",SUM(T53:AX53),""))</f>
        <v>71.999999999999986</v>
      </c>
      <c r="AZ53" s="1197"/>
      <c r="BA53" s="1198">
        <f>IF($BB$3="計画",AY53/4,IF($BB$3="実績",(AY53/($BB$7/7)),""))</f>
        <v>16.799999999999997</v>
      </c>
      <c r="BB53" s="1199"/>
      <c r="BC53" s="1194"/>
      <c r="BD53" s="1183"/>
      <c r="BE53" s="1183"/>
      <c r="BF53" s="1183"/>
      <c r="BG53" s="1195"/>
    </row>
    <row r="54" spans="2:59" ht="20.25" customHeight="1">
      <c r="B54" s="489"/>
      <c r="C54" s="1236"/>
      <c r="D54" s="1237"/>
      <c r="E54" s="1238"/>
      <c r="F54" s="488" t="str">
        <f>C53</f>
        <v>介護従業者</v>
      </c>
      <c r="G54" s="1208"/>
      <c r="H54" s="1239"/>
      <c r="I54" s="1237"/>
      <c r="J54" s="1237"/>
      <c r="K54" s="1238"/>
      <c r="L54" s="1209"/>
      <c r="M54" s="1210"/>
      <c r="N54" s="1211"/>
      <c r="O54" s="487" t="s">
        <v>350</v>
      </c>
      <c r="P54" s="486"/>
      <c r="Q54" s="486"/>
      <c r="R54" s="485"/>
      <c r="S54" s="484"/>
      <c r="T54" s="458" t="str">
        <f>IF(T52="","",VLOOKUP(T52,'【記載例】シフト記号表（勤務時間帯）'!$C$5:$Y$46,23,FALSE))</f>
        <v>-</v>
      </c>
      <c r="U54" s="442" t="str">
        <f>IF(U52="","",VLOOKUP(U52,'【記載例】シフト記号表（勤務時間帯）'!$C$5:$Y$46,23,FALSE))</f>
        <v>-</v>
      </c>
      <c r="V54" s="442" t="str">
        <f>IF(V52="","",VLOOKUP(V52,'【記載例】シフト記号表（勤務時間帯）'!$C$5:$Y$46,23,FALSE))</f>
        <v>-</v>
      </c>
      <c r="W54" s="442" t="str">
        <f>IF(W52="","",VLOOKUP(W52,'【記載例】シフト記号表（勤務時間帯）'!$C$5:$Y$46,23,FALSE))</f>
        <v>-</v>
      </c>
      <c r="X54" s="442" t="str">
        <f>IF(X52="","",VLOOKUP(X52,'【記載例】シフト記号表（勤務時間帯）'!$C$5:$Y$46,23,FALSE))</f>
        <v>-</v>
      </c>
      <c r="Y54" s="442" t="str">
        <f>IF(Y52="","",VLOOKUP(Y52,'【記載例】シフト記号表（勤務時間帯）'!$C$5:$Y$46,23,FALSE))</f>
        <v>-</v>
      </c>
      <c r="Z54" s="459" t="str">
        <f>IF(Z52="","",VLOOKUP(Z52,'【記載例】シフト記号表（勤務時間帯）'!$C$5:$Y$46,23,FALSE))</f>
        <v>-</v>
      </c>
      <c r="AA54" s="458" t="str">
        <f>IF(AA52="","",VLOOKUP(AA52,'【記載例】シフト記号表（勤務時間帯）'!$C$5:$Y$46,23,FALSE))</f>
        <v>-</v>
      </c>
      <c r="AB54" s="442" t="str">
        <f>IF(AB52="","",VLOOKUP(AB52,'【記載例】シフト記号表（勤務時間帯）'!$C$5:$Y$46,23,FALSE))</f>
        <v>-</v>
      </c>
      <c r="AC54" s="442" t="str">
        <f>IF(AC52="","",VLOOKUP(AC52,'【記載例】シフト記号表（勤務時間帯）'!$C$5:$Y$46,23,FALSE))</f>
        <v>-</v>
      </c>
      <c r="AD54" s="442" t="str">
        <f>IF(AD52="","",VLOOKUP(AD52,'【記載例】シフト記号表（勤務時間帯）'!$C$5:$Y$46,23,FALSE))</f>
        <v>-</v>
      </c>
      <c r="AE54" s="442" t="str">
        <f>IF(AE52="","",VLOOKUP(AE52,'【記載例】シフト記号表（勤務時間帯）'!$C$5:$Y$46,23,FALSE))</f>
        <v>-</v>
      </c>
      <c r="AF54" s="442" t="str">
        <f>IF(AF52="","",VLOOKUP(AF52,'【記載例】シフト記号表（勤務時間帯）'!$C$5:$Y$46,23,FALSE))</f>
        <v>-</v>
      </c>
      <c r="AG54" s="459" t="str">
        <f>IF(AG52="","",VLOOKUP(AG52,'【記載例】シフト記号表（勤務時間帯）'!$C$5:$Y$46,23,FALSE))</f>
        <v>-</v>
      </c>
      <c r="AH54" s="458" t="str">
        <f>IF(AH52="","",VLOOKUP(AH52,'【記載例】シフト記号表（勤務時間帯）'!$C$5:$Y$46,23,FALSE))</f>
        <v>-</v>
      </c>
      <c r="AI54" s="442" t="str">
        <f>IF(AI52="","",VLOOKUP(AI52,'【記載例】シフト記号表（勤務時間帯）'!$C$5:$Y$46,23,FALSE))</f>
        <v>-</v>
      </c>
      <c r="AJ54" s="442" t="str">
        <f>IF(AJ52="","",VLOOKUP(AJ52,'【記載例】シフト記号表（勤務時間帯）'!$C$5:$Y$46,23,FALSE))</f>
        <v>-</v>
      </c>
      <c r="AK54" s="442" t="str">
        <f>IF(AK52="","",VLOOKUP(AK52,'【記載例】シフト記号表（勤務時間帯）'!$C$5:$Y$46,23,FALSE))</f>
        <v>-</v>
      </c>
      <c r="AL54" s="442" t="str">
        <f>IF(AL52="","",VLOOKUP(AL52,'【記載例】シフト記号表（勤務時間帯）'!$C$5:$Y$46,23,FALSE))</f>
        <v>-</v>
      </c>
      <c r="AM54" s="442" t="str">
        <f>IF(AM52="","",VLOOKUP(AM52,'【記載例】シフト記号表（勤務時間帯）'!$C$5:$Y$46,23,FALSE))</f>
        <v>-</v>
      </c>
      <c r="AN54" s="459" t="str">
        <f>IF(AN52="","",VLOOKUP(AN52,'【記載例】シフト記号表（勤務時間帯）'!$C$5:$Y$46,23,FALSE))</f>
        <v>-</v>
      </c>
      <c r="AO54" s="458" t="str">
        <f>IF(AO52="","",VLOOKUP(AO52,'【記載例】シフト記号表（勤務時間帯）'!$C$5:$Y$46,23,FALSE))</f>
        <v>-</v>
      </c>
      <c r="AP54" s="442" t="str">
        <f>IF(AP52="","",VLOOKUP(AP52,'【記載例】シフト記号表（勤務時間帯）'!$C$5:$Y$46,23,FALSE))</f>
        <v>-</v>
      </c>
      <c r="AQ54" s="442" t="str">
        <f>IF(AQ52="","",VLOOKUP(AQ52,'【記載例】シフト記号表（勤務時間帯）'!$C$5:$Y$46,23,FALSE))</f>
        <v>-</v>
      </c>
      <c r="AR54" s="442" t="str">
        <f>IF(AR52="","",VLOOKUP(AR52,'【記載例】シフト記号表（勤務時間帯）'!$C$5:$Y$46,23,FALSE))</f>
        <v>-</v>
      </c>
      <c r="AS54" s="442" t="str">
        <f>IF(AS52="","",VLOOKUP(AS52,'【記載例】シフト記号表（勤務時間帯）'!$C$5:$Y$46,23,FALSE))</f>
        <v>-</v>
      </c>
      <c r="AT54" s="442" t="str">
        <f>IF(AT52="","",VLOOKUP(AT52,'【記載例】シフト記号表（勤務時間帯）'!$C$5:$Y$46,23,FALSE))</f>
        <v>-</v>
      </c>
      <c r="AU54" s="459" t="str">
        <f>IF(AU52="","",VLOOKUP(AU52,'【記載例】シフト記号表（勤務時間帯）'!$C$5:$Y$46,23,FALSE))</f>
        <v>-</v>
      </c>
      <c r="AV54" s="458" t="str">
        <f>IF(AV52="","",VLOOKUP(AV52,'【記載例】シフト記号表（勤務時間帯）'!$C$5:$Y$46,23,FALSE))</f>
        <v/>
      </c>
      <c r="AW54" s="442" t="str">
        <f>IF(AW52="","",VLOOKUP(AW52,'【記載例】シフト記号表（勤務時間帯）'!$C$5:$Y$46,23,FALSE))</f>
        <v/>
      </c>
      <c r="AX54" s="441" t="str">
        <f>IF(AX52="","",VLOOKUP(AX52,'【記載例】シフト記号表（勤務時間帯）'!$C$5:$Y$46,23,FALSE))</f>
        <v/>
      </c>
      <c r="AY54" s="1204">
        <f>IF($BB$3="計画",SUM(T54:AU54),IF($BB$3="実績",SUM(T54:AX54),""))</f>
        <v>0</v>
      </c>
      <c r="AZ54" s="1205"/>
      <c r="BA54" s="1206">
        <f>IF($BB$3="計画",AY54/4,IF($BB$3="実績",(AY54/($BB$7/7)),""))</f>
        <v>0</v>
      </c>
      <c r="BB54" s="1207"/>
      <c r="BC54" s="1234"/>
      <c r="BD54" s="1210"/>
      <c r="BE54" s="1210"/>
      <c r="BF54" s="1210"/>
      <c r="BG54" s="1235"/>
    </row>
    <row r="55" spans="2:59" ht="20.25" customHeight="1">
      <c r="B55" s="483"/>
      <c r="C55" s="1172"/>
      <c r="D55" s="1173"/>
      <c r="E55" s="1174"/>
      <c r="F55" s="474"/>
      <c r="G55" s="1175" t="s">
        <v>492</v>
      </c>
      <c r="H55" s="1178"/>
      <c r="I55" s="1173"/>
      <c r="J55" s="1173"/>
      <c r="K55" s="1174"/>
      <c r="L55" s="1179" t="s">
        <v>498</v>
      </c>
      <c r="M55" s="1180"/>
      <c r="N55" s="1181"/>
      <c r="O55" s="493" t="s">
        <v>352</v>
      </c>
      <c r="P55" s="492"/>
      <c r="Q55" s="492"/>
      <c r="R55" s="491"/>
      <c r="S55" s="490"/>
      <c r="T55" s="477" t="s">
        <v>469</v>
      </c>
      <c r="U55" s="476" t="s">
        <v>469</v>
      </c>
      <c r="V55" s="476" t="s">
        <v>469</v>
      </c>
      <c r="W55" s="476" t="s">
        <v>497</v>
      </c>
      <c r="X55" s="476" t="s">
        <v>497</v>
      </c>
      <c r="Y55" s="476" t="s">
        <v>497</v>
      </c>
      <c r="Z55" s="478" t="s">
        <v>497</v>
      </c>
      <c r="AA55" s="477" t="s">
        <v>469</v>
      </c>
      <c r="AB55" s="476" t="s">
        <v>469</v>
      </c>
      <c r="AC55" s="476" t="s">
        <v>469</v>
      </c>
      <c r="AD55" s="476" t="s">
        <v>497</v>
      </c>
      <c r="AE55" s="476" t="s">
        <v>497</v>
      </c>
      <c r="AF55" s="476" t="s">
        <v>497</v>
      </c>
      <c r="AG55" s="478" t="s">
        <v>497</v>
      </c>
      <c r="AH55" s="477" t="s">
        <v>469</v>
      </c>
      <c r="AI55" s="476" t="s">
        <v>469</v>
      </c>
      <c r="AJ55" s="476" t="s">
        <v>469</v>
      </c>
      <c r="AK55" s="476" t="s">
        <v>497</v>
      </c>
      <c r="AL55" s="476" t="s">
        <v>497</v>
      </c>
      <c r="AM55" s="476" t="s">
        <v>497</v>
      </c>
      <c r="AN55" s="478" t="s">
        <v>497</v>
      </c>
      <c r="AO55" s="477" t="s">
        <v>469</v>
      </c>
      <c r="AP55" s="476" t="s">
        <v>469</v>
      </c>
      <c r="AQ55" s="476" t="s">
        <v>469</v>
      </c>
      <c r="AR55" s="476" t="s">
        <v>469</v>
      </c>
      <c r="AS55" s="476" t="s">
        <v>497</v>
      </c>
      <c r="AT55" s="476" t="s">
        <v>497</v>
      </c>
      <c r="AU55" s="478" t="s">
        <v>497</v>
      </c>
      <c r="AV55" s="477"/>
      <c r="AW55" s="476"/>
      <c r="AX55" s="475"/>
      <c r="AY55" s="1188"/>
      <c r="AZ55" s="1189"/>
      <c r="BA55" s="1190"/>
      <c r="BB55" s="1191"/>
      <c r="BC55" s="1192"/>
      <c r="BD55" s="1180"/>
      <c r="BE55" s="1180"/>
      <c r="BF55" s="1180"/>
      <c r="BG55" s="1193"/>
    </row>
    <row r="56" spans="2:59" ht="20.25" customHeight="1">
      <c r="B56" s="465">
        <f>B53+1</f>
        <v>13</v>
      </c>
      <c r="C56" s="1172" t="s">
        <v>488</v>
      </c>
      <c r="D56" s="1173"/>
      <c r="E56" s="1174"/>
      <c r="F56" s="474"/>
      <c r="G56" s="1176"/>
      <c r="H56" s="1178" t="s">
        <v>487</v>
      </c>
      <c r="I56" s="1173"/>
      <c r="J56" s="1173"/>
      <c r="K56" s="1174"/>
      <c r="L56" s="1182"/>
      <c r="M56" s="1183"/>
      <c r="N56" s="1184"/>
      <c r="O56" s="473" t="s">
        <v>351</v>
      </c>
      <c r="P56" s="472"/>
      <c r="Q56" s="472"/>
      <c r="R56" s="471"/>
      <c r="S56" s="470"/>
      <c r="T56" s="468" t="str">
        <f>IF(T55="","",VLOOKUP(T55,'【記載例】シフト記号表（勤務時間帯）'!$C$5:$W$46,21,FALSE))</f>
        <v>-</v>
      </c>
      <c r="U56" s="467" t="str">
        <f>IF(U55="","",VLOOKUP(U55,'【記載例】シフト記号表（勤務時間帯）'!$C$5:$W$46,21,FALSE))</f>
        <v>-</v>
      </c>
      <c r="V56" s="467" t="str">
        <f>IF(V55="","",VLOOKUP(V55,'【記載例】シフト記号表（勤務時間帯）'!$C$5:$W$46,21,FALSE))</f>
        <v>-</v>
      </c>
      <c r="W56" s="467">
        <f>IF(W55="","",VLOOKUP(W55,'【記載例】シフト記号表（勤務時間帯）'!$C$5:$W$46,21,FALSE))</f>
        <v>5.4999999999999991</v>
      </c>
      <c r="X56" s="467">
        <f>IF(X55="","",VLOOKUP(X55,'【記載例】シフト記号表（勤務時間帯）'!$C$5:$W$46,21,FALSE))</f>
        <v>5.4999999999999991</v>
      </c>
      <c r="Y56" s="467">
        <f>IF(Y55="","",VLOOKUP(Y55,'【記載例】シフト記号表（勤務時間帯）'!$C$5:$W$46,21,FALSE))</f>
        <v>5.4999999999999991</v>
      </c>
      <c r="Z56" s="469">
        <f>IF(Z55="","",VLOOKUP(Z55,'【記載例】シフト記号表（勤務時間帯）'!$C$5:$W$46,21,FALSE))</f>
        <v>5.4999999999999991</v>
      </c>
      <c r="AA56" s="468" t="str">
        <f>IF(AA55="","",VLOOKUP(AA55,'【記載例】シフト記号表（勤務時間帯）'!$C$5:$W$46,21,FALSE))</f>
        <v>-</v>
      </c>
      <c r="AB56" s="467" t="str">
        <f>IF(AB55="","",VLOOKUP(AB55,'【記載例】シフト記号表（勤務時間帯）'!$C$5:$W$46,21,FALSE))</f>
        <v>-</v>
      </c>
      <c r="AC56" s="467" t="str">
        <f>IF(AC55="","",VLOOKUP(AC55,'【記載例】シフト記号表（勤務時間帯）'!$C$5:$W$46,21,FALSE))</f>
        <v>-</v>
      </c>
      <c r="AD56" s="467">
        <f>IF(AD55="","",VLOOKUP(AD55,'【記載例】シフト記号表（勤務時間帯）'!$C$5:$W$46,21,FALSE))</f>
        <v>5.4999999999999991</v>
      </c>
      <c r="AE56" s="467">
        <f>IF(AE55="","",VLOOKUP(AE55,'【記載例】シフト記号表（勤務時間帯）'!$C$5:$W$46,21,FALSE))</f>
        <v>5.4999999999999991</v>
      </c>
      <c r="AF56" s="467">
        <f>IF(AF55="","",VLOOKUP(AF55,'【記載例】シフト記号表（勤務時間帯）'!$C$5:$W$46,21,FALSE))</f>
        <v>5.4999999999999991</v>
      </c>
      <c r="AG56" s="469">
        <f>IF(AG55="","",VLOOKUP(AG55,'【記載例】シフト記号表（勤務時間帯）'!$C$5:$W$46,21,FALSE))</f>
        <v>5.4999999999999991</v>
      </c>
      <c r="AH56" s="468" t="str">
        <f>IF(AH55="","",VLOOKUP(AH55,'【記載例】シフト記号表（勤務時間帯）'!$C$5:$W$46,21,FALSE))</f>
        <v>-</v>
      </c>
      <c r="AI56" s="467" t="str">
        <f>IF(AI55="","",VLOOKUP(AI55,'【記載例】シフト記号表（勤務時間帯）'!$C$5:$W$46,21,FALSE))</f>
        <v>-</v>
      </c>
      <c r="AJ56" s="467" t="str">
        <f>IF(AJ55="","",VLOOKUP(AJ55,'【記載例】シフト記号表（勤務時間帯）'!$C$5:$W$46,21,FALSE))</f>
        <v>-</v>
      </c>
      <c r="AK56" s="467">
        <f>IF(AK55="","",VLOOKUP(AK55,'【記載例】シフト記号表（勤務時間帯）'!$C$5:$W$46,21,FALSE))</f>
        <v>5.4999999999999991</v>
      </c>
      <c r="AL56" s="467">
        <f>IF(AL55="","",VLOOKUP(AL55,'【記載例】シフト記号表（勤務時間帯）'!$C$5:$W$46,21,FALSE))</f>
        <v>5.4999999999999991</v>
      </c>
      <c r="AM56" s="467">
        <f>IF(AM55="","",VLOOKUP(AM55,'【記載例】シフト記号表（勤務時間帯）'!$C$5:$W$46,21,FALSE))</f>
        <v>5.4999999999999991</v>
      </c>
      <c r="AN56" s="469">
        <f>IF(AN55="","",VLOOKUP(AN55,'【記載例】シフト記号表（勤務時間帯）'!$C$5:$W$46,21,FALSE))</f>
        <v>5.4999999999999991</v>
      </c>
      <c r="AO56" s="468" t="str">
        <f>IF(AO55="","",VLOOKUP(AO55,'【記載例】シフト記号表（勤務時間帯）'!$C$5:$W$46,21,FALSE))</f>
        <v>-</v>
      </c>
      <c r="AP56" s="467" t="str">
        <f>IF(AP55="","",VLOOKUP(AP55,'【記載例】シフト記号表（勤務時間帯）'!$C$5:$W$46,21,FALSE))</f>
        <v>-</v>
      </c>
      <c r="AQ56" s="467" t="str">
        <f>IF(AQ55="","",VLOOKUP(AQ55,'【記載例】シフト記号表（勤務時間帯）'!$C$5:$W$46,21,FALSE))</f>
        <v>-</v>
      </c>
      <c r="AR56" s="467" t="str">
        <f>IF(AR55="","",VLOOKUP(AR55,'【記載例】シフト記号表（勤務時間帯）'!$C$5:$W$46,21,FALSE))</f>
        <v>-</v>
      </c>
      <c r="AS56" s="467">
        <f>IF(AS55="","",VLOOKUP(AS55,'【記載例】シフト記号表（勤務時間帯）'!$C$5:$W$46,21,FALSE))</f>
        <v>5.4999999999999991</v>
      </c>
      <c r="AT56" s="467">
        <f>IF(AT55="","",VLOOKUP(AT55,'【記載例】シフト記号表（勤務時間帯）'!$C$5:$W$46,21,FALSE))</f>
        <v>5.4999999999999991</v>
      </c>
      <c r="AU56" s="469">
        <f>IF(AU55="","",VLOOKUP(AU55,'【記載例】シフト記号表（勤務時間帯）'!$C$5:$W$46,21,FALSE))</f>
        <v>5.4999999999999991</v>
      </c>
      <c r="AV56" s="468" t="str">
        <f>IF(AV55="","",VLOOKUP(AV55,'【記載例】シフト記号表（勤務時間帯）'!$C$5:$W$46,21,FALSE))</f>
        <v/>
      </c>
      <c r="AW56" s="467" t="str">
        <f>IF(AW55="","",VLOOKUP(AW55,'【記載例】シフト記号表（勤務時間帯）'!$C$5:$W$46,21,FALSE))</f>
        <v/>
      </c>
      <c r="AX56" s="466" t="str">
        <f>IF(AX55="","",VLOOKUP(AX55,'【記載例】シフト記号表（勤務時間帯）'!$C$5:$W$46,21,FALSE))</f>
        <v/>
      </c>
      <c r="AY56" s="1196">
        <f>IF($BB$3="計画",SUM(T56:AU56),IF($BB$3="実績",SUM(T56:AX56),""))</f>
        <v>82.499999999999986</v>
      </c>
      <c r="AZ56" s="1197"/>
      <c r="BA56" s="1198">
        <f>IF($BB$3="計画",AY56/4,IF($BB$3="実績",(AY56/($BB$7/7)),""))</f>
        <v>19.249999999999996</v>
      </c>
      <c r="BB56" s="1199"/>
      <c r="BC56" s="1194"/>
      <c r="BD56" s="1183"/>
      <c r="BE56" s="1183"/>
      <c r="BF56" s="1183"/>
      <c r="BG56" s="1195"/>
    </row>
    <row r="57" spans="2:59" ht="20.25" customHeight="1">
      <c r="B57" s="489"/>
      <c r="C57" s="1236"/>
      <c r="D57" s="1237"/>
      <c r="E57" s="1238"/>
      <c r="F57" s="488" t="str">
        <f>C56</f>
        <v>介護従業者</v>
      </c>
      <c r="G57" s="1208"/>
      <c r="H57" s="1239"/>
      <c r="I57" s="1237"/>
      <c r="J57" s="1237"/>
      <c r="K57" s="1238"/>
      <c r="L57" s="1209"/>
      <c r="M57" s="1210"/>
      <c r="N57" s="1211"/>
      <c r="O57" s="487" t="s">
        <v>350</v>
      </c>
      <c r="P57" s="486"/>
      <c r="Q57" s="486"/>
      <c r="R57" s="485"/>
      <c r="S57" s="484"/>
      <c r="T57" s="458" t="str">
        <f>IF(T55="","",VLOOKUP(T55,'【記載例】シフト記号表（勤務時間帯）'!$C$5:$Y$46,23,FALSE))</f>
        <v>-</v>
      </c>
      <c r="U57" s="442" t="str">
        <f>IF(U55="","",VLOOKUP(U55,'【記載例】シフト記号表（勤務時間帯）'!$C$5:$Y$46,23,FALSE))</f>
        <v>-</v>
      </c>
      <c r="V57" s="442" t="str">
        <f>IF(V55="","",VLOOKUP(V55,'【記載例】シフト記号表（勤務時間帯）'!$C$5:$Y$46,23,FALSE))</f>
        <v>-</v>
      </c>
      <c r="W57" s="442" t="str">
        <f>IF(W55="","",VLOOKUP(W55,'【記載例】シフト記号表（勤務時間帯）'!$C$5:$Y$46,23,FALSE))</f>
        <v>-</v>
      </c>
      <c r="X57" s="442" t="str">
        <f>IF(X55="","",VLOOKUP(X55,'【記載例】シフト記号表（勤務時間帯）'!$C$5:$Y$46,23,FALSE))</f>
        <v>-</v>
      </c>
      <c r="Y57" s="442" t="str">
        <f>IF(Y55="","",VLOOKUP(Y55,'【記載例】シフト記号表（勤務時間帯）'!$C$5:$Y$46,23,FALSE))</f>
        <v>-</v>
      </c>
      <c r="Z57" s="459" t="str">
        <f>IF(Z55="","",VLOOKUP(Z55,'【記載例】シフト記号表（勤務時間帯）'!$C$5:$Y$46,23,FALSE))</f>
        <v>-</v>
      </c>
      <c r="AA57" s="458" t="str">
        <f>IF(AA55="","",VLOOKUP(AA55,'【記載例】シフト記号表（勤務時間帯）'!$C$5:$Y$46,23,FALSE))</f>
        <v>-</v>
      </c>
      <c r="AB57" s="442" t="str">
        <f>IF(AB55="","",VLOOKUP(AB55,'【記載例】シフト記号表（勤務時間帯）'!$C$5:$Y$46,23,FALSE))</f>
        <v>-</v>
      </c>
      <c r="AC57" s="442" t="str">
        <f>IF(AC55="","",VLOOKUP(AC55,'【記載例】シフト記号表（勤務時間帯）'!$C$5:$Y$46,23,FALSE))</f>
        <v>-</v>
      </c>
      <c r="AD57" s="442" t="str">
        <f>IF(AD55="","",VLOOKUP(AD55,'【記載例】シフト記号表（勤務時間帯）'!$C$5:$Y$46,23,FALSE))</f>
        <v>-</v>
      </c>
      <c r="AE57" s="442" t="str">
        <f>IF(AE55="","",VLOOKUP(AE55,'【記載例】シフト記号表（勤務時間帯）'!$C$5:$Y$46,23,FALSE))</f>
        <v>-</v>
      </c>
      <c r="AF57" s="442" t="str">
        <f>IF(AF55="","",VLOOKUP(AF55,'【記載例】シフト記号表（勤務時間帯）'!$C$5:$Y$46,23,FALSE))</f>
        <v>-</v>
      </c>
      <c r="AG57" s="459" t="str">
        <f>IF(AG55="","",VLOOKUP(AG55,'【記載例】シフト記号表（勤務時間帯）'!$C$5:$Y$46,23,FALSE))</f>
        <v>-</v>
      </c>
      <c r="AH57" s="458" t="str">
        <f>IF(AH55="","",VLOOKUP(AH55,'【記載例】シフト記号表（勤務時間帯）'!$C$5:$Y$46,23,FALSE))</f>
        <v>-</v>
      </c>
      <c r="AI57" s="442" t="str">
        <f>IF(AI55="","",VLOOKUP(AI55,'【記載例】シフト記号表（勤務時間帯）'!$C$5:$Y$46,23,FALSE))</f>
        <v>-</v>
      </c>
      <c r="AJ57" s="442" t="str">
        <f>IF(AJ55="","",VLOOKUP(AJ55,'【記載例】シフト記号表（勤務時間帯）'!$C$5:$Y$46,23,FALSE))</f>
        <v>-</v>
      </c>
      <c r="AK57" s="442" t="str">
        <f>IF(AK55="","",VLOOKUP(AK55,'【記載例】シフト記号表（勤務時間帯）'!$C$5:$Y$46,23,FALSE))</f>
        <v>-</v>
      </c>
      <c r="AL57" s="442" t="str">
        <f>IF(AL55="","",VLOOKUP(AL55,'【記載例】シフト記号表（勤務時間帯）'!$C$5:$Y$46,23,FALSE))</f>
        <v>-</v>
      </c>
      <c r="AM57" s="442" t="str">
        <f>IF(AM55="","",VLOOKUP(AM55,'【記載例】シフト記号表（勤務時間帯）'!$C$5:$Y$46,23,FALSE))</f>
        <v>-</v>
      </c>
      <c r="AN57" s="459" t="str">
        <f>IF(AN55="","",VLOOKUP(AN55,'【記載例】シフト記号表（勤務時間帯）'!$C$5:$Y$46,23,FALSE))</f>
        <v>-</v>
      </c>
      <c r="AO57" s="458" t="str">
        <f>IF(AO55="","",VLOOKUP(AO55,'【記載例】シフト記号表（勤務時間帯）'!$C$5:$Y$46,23,FALSE))</f>
        <v>-</v>
      </c>
      <c r="AP57" s="442" t="str">
        <f>IF(AP55="","",VLOOKUP(AP55,'【記載例】シフト記号表（勤務時間帯）'!$C$5:$Y$46,23,FALSE))</f>
        <v>-</v>
      </c>
      <c r="AQ57" s="442" t="str">
        <f>IF(AQ55="","",VLOOKUP(AQ55,'【記載例】シフト記号表（勤務時間帯）'!$C$5:$Y$46,23,FALSE))</f>
        <v>-</v>
      </c>
      <c r="AR57" s="442" t="str">
        <f>IF(AR55="","",VLOOKUP(AR55,'【記載例】シフト記号表（勤務時間帯）'!$C$5:$Y$46,23,FALSE))</f>
        <v>-</v>
      </c>
      <c r="AS57" s="442" t="str">
        <f>IF(AS55="","",VLOOKUP(AS55,'【記載例】シフト記号表（勤務時間帯）'!$C$5:$Y$46,23,FALSE))</f>
        <v>-</v>
      </c>
      <c r="AT57" s="442" t="str">
        <f>IF(AT55="","",VLOOKUP(AT55,'【記載例】シフト記号表（勤務時間帯）'!$C$5:$Y$46,23,FALSE))</f>
        <v>-</v>
      </c>
      <c r="AU57" s="459" t="str">
        <f>IF(AU55="","",VLOOKUP(AU55,'【記載例】シフト記号表（勤務時間帯）'!$C$5:$Y$46,23,FALSE))</f>
        <v>-</v>
      </c>
      <c r="AV57" s="458" t="str">
        <f>IF(AV55="","",VLOOKUP(AV55,'【記載例】シフト記号表（勤務時間帯）'!$C$5:$Y$46,23,FALSE))</f>
        <v/>
      </c>
      <c r="AW57" s="442" t="str">
        <f>IF(AW55="","",VLOOKUP(AW55,'【記載例】シフト記号表（勤務時間帯）'!$C$5:$Y$46,23,FALSE))</f>
        <v/>
      </c>
      <c r="AX57" s="441" t="str">
        <f>IF(AX55="","",VLOOKUP(AX55,'【記載例】シフト記号表（勤務時間帯）'!$C$5:$Y$46,23,FALSE))</f>
        <v/>
      </c>
      <c r="AY57" s="1204">
        <f>IF($BB$3="計画",SUM(T57:AU57),IF($BB$3="実績",SUM(T57:AX57),""))</f>
        <v>0</v>
      </c>
      <c r="AZ57" s="1205"/>
      <c r="BA57" s="1206">
        <f>IF($BB$3="計画",AY57/4,IF($BB$3="実績",(AY57/($BB$7/7)),""))</f>
        <v>0</v>
      </c>
      <c r="BB57" s="1207"/>
      <c r="BC57" s="1234"/>
      <c r="BD57" s="1210"/>
      <c r="BE57" s="1210"/>
      <c r="BF57" s="1210"/>
      <c r="BG57" s="1235"/>
    </row>
    <row r="58" spans="2:59" ht="20.25" customHeight="1">
      <c r="B58" s="483"/>
      <c r="C58" s="1172"/>
      <c r="D58" s="1173"/>
      <c r="E58" s="1174"/>
      <c r="F58" s="474"/>
      <c r="G58" s="1175" t="s">
        <v>492</v>
      </c>
      <c r="H58" s="1178"/>
      <c r="I58" s="1173"/>
      <c r="J58" s="1173"/>
      <c r="K58" s="1174"/>
      <c r="L58" s="1179" t="s">
        <v>496</v>
      </c>
      <c r="M58" s="1180"/>
      <c r="N58" s="1181"/>
      <c r="O58" s="493" t="s">
        <v>352</v>
      </c>
      <c r="P58" s="492"/>
      <c r="Q58" s="492"/>
      <c r="R58" s="491"/>
      <c r="S58" s="490"/>
      <c r="T58" s="477" t="s">
        <v>495</v>
      </c>
      <c r="U58" s="476" t="s">
        <v>495</v>
      </c>
      <c r="V58" s="476" t="s">
        <v>469</v>
      </c>
      <c r="W58" s="476" t="s">
        <v>495</v>
      </c>
      <c r="X58" s="476" t="s">
        <v>495</v>
      </c>
      <c r="Y58" s="476" t="s">
        <v>495</v>
      </c>
      <c r="Z58" s="478" t="s">
        <v>495</v>
      </c>
      <c r="AA58" s="477" t="s">
        <v>469</v>
      </c>
      <c r="AB58" s="476" t="s">
        <v>495</v>
      </c>
      <c r="AC58" s="476" t="s">
        <v>495</v>
      </c>
      <c r="AD58" s="476" t="s">
        <v>469</v>
      </c>
      <c r="AE58" s="476" t="s">
        <v>495</v>
      </c>
      <c r="AF58" s="476" t="s">
        <v>469</v>
      </c>
      <c r="AG58" s="478" t="s">
        <v>469</v>
      </c>
      <c r="AH58" s="477" t="s">
        <v>495</v>
      </c>
      <c r="AI58" s="476" t="s">
        <v>495</v>
      </c>
      <c r="AJ58" s="476" t="s">
        <v>495</v>
      </c>
      <c r="AK58" s="476" t="s">
        <v>469</v>
      </c>
      <c r="AL58" s="476" t="s">
        <v>495</v>
      </c>
      <c r="AM58" s="476" t="s">
        <v>495</v>
      </c>
      <c r="AN58" s="478" t="s">
        <v>495</v>
      </c>
      <c r="AO58" s="477" t="s">
        <v>469</v>
      </c>
      <c r="AP58" s="476" t="s">
        <v>495</v>
      </c>
      <c r="AQ58" s="476" t="s">
        <v>495</v>
      </c>
      <c r="AR58" s="476" t="s">
        <v>469</v>
      </c>
      <c r="AS58" s="476" t="s">
        <v>495</v>
      </c>
      <c r="AT58" s="476" t="s">
        <v>469</v>
      </c>
      <c r="AU58" s="478" t="s">
        <v>495</v>
      </c>
      <c r="AV58" s="477"/>
      <c r="AW58" s="476"/>
      <c r="AX58" s="475"/>
      <c r="AY58" s="1188"/>
      <c r="AZ58" s="1189"/>
      <c r="BA58" s="1190"/>
      <c r="BB58" s="1191"/>
      <c r="BC58" s="1192"/>
      <c r="BD58" s="1180"/>
      <c r="BE58" s="1180"/>
      <c r="BF58" s="1180"/>
      <c r="BG58" s="1193"/>
    </row>
    <row r="59" spans="2:59" ht="20.25" customHeight="1">
      <c r="B59" s="465">
        <f>B56+1</f>
        <v>14</v>
      </c>
      <c r="C59" s="1172" t="s">
        <v>488</v>
      </c>
      <c r="D59" s="1173"/>
      <c r="E59" s="1174"/>
      <c r="F59" s="474"/>
      <c r="G59" s="1176"/>
      <c r="H59" s="1178" t="s">
        <v>487</v>
      </c>
      <c r="I59" s="1173"/>
      <c r="J59" s="1173"/>
      <c r="K59" s="1174"/>
      <c r="L59" s="1182"/>
      <c r="M59" s="1183"/>
      <c r="N59" s="1184"/>
      <c r="O59" s="473" t="s">
        <v>351</v>
      </c>
      <c r="P59" s="472"/>
      <c r="Q59" s="472"/>
      <c r="R59" s="471"/>
      <c r="S59" s="470"/>
      <c r="T59" s="468">
        <f>IF(T58="","",VLOOKUP(T58,'【記載例】シフト記号表（勤務時間帯）'!$C$5:$W$46,21,FALSE))</f>
        <v>3.5000000000000009</v>
      </c>
      <c r="U59" s="467">
        <f>IF(U58="","",VLOOKUP(U58,'【記載例】シフト記号表（勤務時間帯）'!$C$5:$W$46,21,FALSE))</f>
        <v>3.5000000000000009</v>
      </c>
      <c r="V59" s="467" t="str">
        <f>IF(V58="","",VLOOKUP(V58,'【記載例】シフト記号表（勤務時間帯）'!$C$5:$W$46,21,FALSE))</f>
        <v>-</v>
      </c>
      <c r="W59" s="467">
        <f>IF(W58="","",VLOOKUP(W58,'【記載例】シフト記号表（勤務時間帯）'!$C$5:$W$46,21,FALSE))</f>
        <v>3.5000000000000009</v>
      </c>
      <c r="X59" s="467">
        <f>IF(X58="","",VLOOKUP(X58,'【記載例】シフト記号表（勤務時間帯）'!$C$5:$W$46,21,FALSE))</f>
        <v>3.5000000000000009</v>
      </c>
      <c r="Y59" s="467">
        <f>IF(Y58="","",VLOOKUP(Y58,'【記載例】シフト記号表（勤務時間帯）'!$C$5:$W$46,21,FALSE))</f>
        <v>3.5000000000000009</v>
      </c>
      <c r="Z59" s="469">
        <f>IF(Z58="","",VLOOKUP(Z58,'【記載例】シフト記号表（勤務時間帯）'!$C$5:$W$46,21,FALSE))</f>
        <v>3.5000000000000009</v>
      </c>
      <c r="AA59" s="468" t="str">
        <f>IF(AA58="","",VLOOKUP(AA58,'【記載例】シフト記号表（勤務時間帯）'!$C$5:$W$46,21,FALSE))</f>
        <v>-</v>
      </c>
      <c r="AB59" s="467">
        <f>IF(AB58="","",VLOOKUP(AB58,'【記載例】シフト記号表（勤務時間帯）'!$C$5:$W$46,21,FALSE))</f>
        <v>3.5000000000000009</v>
      </c>
      <c r="AC59" s="467">
        <f>IF(AC58="","",VLOOKUP(AC58,'【記載例】シフト記号表（勤務時間帯）'!$C$5:$W$46,21,FALSE))</f>
        <v>3.5000000000000009</v>
      </c>
      <c r="AD59" s="467" t="str">
        <f>IF(AD58="","",VLOOKUP(AD58,'【記載例】シフト記号表（勤務時間帯）'!$C$5:$W$46,21,FALSE))</f>
        <v>-</v>
      </c>
      <c r="AE59" s="467">
        <f>IF(AE58="","",VLOOKUP(AE58,'【記載例】シフト記号表（勤務時間帯）'!$C$5:$W$46,21,FALSE))</f>
        <v>3.5000000000000009</v>
      </c>
      <c r="AF59" s="467" t="str">
        <f>IF(AF58="","",VLOOKUP(AF58,'【記載例】シフト記号表（勤務時間帯）'!$C$5:$W$46,21,FALSE))</f>
        <v>-</v>
      </c>
      <c r="AG59" s="469" t="str">
        <f>IF(AG58="","",VLOOKUP(AG58,'【記載例】シフト記号表（勤務時間帯）'!$C$5:$W$46,21,FALSE))</f>
        <v>-</v>
      </c>
      <c r="AH59" s="468">
        <f>IF(AH58="","",VLOOKUP(AH58,'【記載例】シフト記号表（勤務時間帯）'!$C$5:$W$46,21,FALSE))</f>
        <v>3.5000000000000009</v>
      </c>
      <c r="AI59" s="467">
        <f>IF(AI58="","",VLOOKUP(AI58,'【記載例】シフト記号表（勤務時間帯）'!$C$5:$W$46,21,FALSE))</f>
        <v>3.5000000000000009</v>
      </c>
      <c r="AJ59" s="467">
        <f>IF(AJ58="","",VLOOKUP(AJ58,'【記載例】シフト記号表（勤務時間帯）'!$C$5:$W$46,21,FALSE))</f>
        <v>3.5000000000000009</v>
      </c>
      <c r="AK59" s="467" t="str">
        <f>IF(AK58="","",VLOOKUP(AK58,'【記載例】シフト記号表（勤務時間帯）'!$C$5:$W$46,21,FALSE))</f>
        <v>-</v>
      </c>
      <c r="AL59" s="467">
        <f>IF(AL58="","",VLOOKUP(AL58,'【記載例】シフト記号表（勤務時間帯）'!$C$5:$W$46,21,FALSE))</f>
        <v>3.5000000000000009</v>
      </c>
      <c r="AM59" s="467">
        <f>IF(AM58="","",VLOOKUP(AM58,'【記載例】シフト記号表（勤務時間帯）'!$C$5:$W$46,21,FALSE))</f>
        <v>3.5000000000000009</v>
      </c>
      <c r="AN59" s="469">
        <f>IF(AN58="","",VLOOKUP(AN58,'【記載例】シフト記号表（勤務時間帯）'!$C$5:$W$46,21,FALSE))</f>
        <v>3.5000000000000009</v>
      </c>
      <c r="AO59" s="468" t="str">
        <f>IF(AO58="","",VLOOKUP(AO58,'【記載例】シフト記号表（勤務時間帯）'!$C$5:$W$46,21,FALSE))</f>
        <v>-</v>
      </c>
      <c r="AP59" s="467">
        <f>IF(AP58="","",VLOOKUP(AP58,'【記載例】シフト記号表（勤務時間帯）'!$C$5:$W$46,21,FALSE))</f>
        <v>3.5000000000000009</v>
      </c>
      <c r="AQ59" s="467">
        <f>IF(AQ58="","",VLOOKUP(AQ58,'【記載例】シフト記号表（勤務時間帯）'!$C$5:$W$46,21,FALSE))</f>
        <v>3.5000000000000009</v>
      </c>
      <c r="AR59" s="467" t="str">
        <f>IF(AR58="","",VLOOKUP(AR58,'【記載例】シフト記号表（勤務時間帯）'!$C$5:$W$46,21,FALSE))</f>
        <v>-</v>
      </c>
      <c r="AS59" s="467">
        <f>IF(AS58="","",VLOOKUP(AS58,'【記載例】シフト記号表（勤務時間帯）'!$C$5:$W$46,21,FALSE))</f>
        <v>3.5000000000000009</v>
      </c>
      <c r="AT59" s="467" t="str">
        <f>IF(AT58="","",VLOOKUP(AT58,'【記載例】シフト記号表（勤務時間帯）'!$C$5:$W$46,21,FALSE))</f>
        <v>-</v>
      </c>
      <c r="AU59" s="469">
        <f>IF(AU58="","",VLOOKUP(AU58,'【記載例】シフト記号表（勤務時間帯）'!$C$5:$W$46,21,FALSE))</f>
        <v>3.5000000000000009</v>
      </c>
      <c r="AV59" s="468" t="str">
        <f>IF(AV58="","",VLOOKUP(AV58,'【記載例】シフト記号表（勤務時間帯）'!$C$5:$W$46,21,FALSE))</f>
        <v/>
      </c>
      <c r="AW59" s="467" t="str">
        <f>IF(AW58="","",VLOOKUP(AW58,'【記載例】シフト記号表（勤務時間帯）'!$C$5:$W$46,21,FALSE))</f>
        <v/>
      </c>
      <c r="AX59" s="466" t="str">
        <f>IF(AX58="","",VLOOKUP(AX58,'【記載例】シフト記号表（勤務時間帯）'!$C$5:$W$46,21,FALSE))</f>
        <v/>
      </c>
      <c r="AY59" s="1196">
        <f>IF($BB$3="計画",SUM(T59:AU59),IF($BB$3="実績",SUM(T59:AX59),""))</f>
        <v>66.500000000000014</v>
      </c>
      <c r="AZ59" s="1197"/>
      <c r="BA59" s="1198">
        <f>IF($BB$3="計画",AY59/4,IF($BB$3="実績",(AY59/($BB$7/7)),""))</f>
        <v>15.516666666666671</v>
      </c>
      <c r="BB59" s="1199"/>
      <c r="BC59" s="1194"/>
      <c r="BD59" s="1183"/>
      <c r="BE59" s="1183"/>
      <c r="BF59" s="1183"/>
      <c r="BG59" s="1195"/>
    </row>
    <row r="60" spans="2:59" ht="20.25" customHeight="1">
      <c r="B60" s="489"/>
      <c r="C60" s="1236"/>
      <c r="D60" s="1237"/>
      <c r="E60" s="1238"/>
      <c r="F60" s="488" t="str">
        <f>C59</f>
        <v>介護従業者</v>
      </c>
      <c r="G60" s="1208"/>
      <c r="H60" s="1239"/>
      <c r="I60" s="1237"/>
      <c r="J60" s="1237"/>
      <c r="K60" s="1238"/>
      <c r="L60" s="1209"/>
      <c r="M60" s="1210"/>
      <c r="N60" s="1211"/>
      <c r="O60" s="487" t="s">
        <v>350</v>
      </c>
      <c r="P60" s="486"/>
      <c r="Q60" s="486"/>
      <c r="R60" s="485"/>
      <c r="S60" s="484"/>
      <c r="T60" s="458" t="str">
        <f>IF(T58="","",VLOOKUP(T58,'【記載例】シフト記号表（勤務時間帯）'!$C$5:$Y$46,23,FALSE))</f>
        <v>-</v>
      </c>
      <c r="U60" s="442" t="str">
        <f>IF(U58="","",VLOOKUP(U58,'【記載例】シフト記号表（勤務時間帯）'!$C$5:$Y$46,23,FALSE))</f>
        <v>-</v>
      </c>
      <c r="V60" s="442" t="str">
        <f>IF(V58="","",VLOOKUP(V58,'【記載例】シフト記号表（勤務時間帯）'!$C$5:$Y$46,23,FALSE))</f>
        <v>-</v>
      </c>
      <c r="W60" s="442" t="str">
        <f>IF(W58="","",VLOOKUP(W58,'【記載例】シフト記号表（勤務時間帯）'!$C$5:$Y$46,23,FALSE))</f>
        <v>-</v>
      </c>
      <c r="X60" s="442" t="str">
        <f>IF(X58="","",VLOOKUP(X58,'【記載例】シフト記号表（勤務時間帯）'!$C$5:$Y$46,23,FALSE))</f>
        <v>-</v>
      </c>
      <c r="Y60" s="442" t="str">
        <f>IF(Y58="","",VLOOKUP(Y58,'【記載例】シフト記号表（勤務時間帯）'!$C$5:$Y$46,23,FALSE))</f>
        <v>-</v>
      </c>
      <c r="Z60" s="459" t="str">
        <f>IF(Z58="","",VLOOKUP(Z58,'【記載例】シフト記号表（勤務時間帯）'!$C$5:$Y$46,23,FALSE))</f>
        <v>-</v>
      </c>
      <c r="AA60" s="458" t="str">
        <f>IF(AA58="","",VLOOKUP(AA58,'【記載例】シフト記号表（勤務時間帯）'!$C$5:$Y$46,23,FALSE))</f>
        <v>-</v>
      </c>
      <c r="AB60" s="442" t="str">
        <f>IF(AB58="","",VLOOKUP(AB58,'【記載例】シフト記号表（勤務時間帯）'!$C$5:$Y$46,23,FALSE))</f>
        <v>-</v>
      </c>
      <c r="AC60" s="442" t="str">
        <f>IF(AC58="","",VLOOKUP(AC58,'【記載例】シフト記号表（勤務時間帯）'!$C$5:$Y$46,23,FALSE))</f>
        <v>-</v>
      </c>
      <c r="AD60" s="442" t="str">
        <f>IF(AD58="","",VLOOKUP(AD58,'【記載例】シフト記号表（勤務時間帯）'!$C$5:$Y$46,23,FALSE))</f>
        <v>-</v>
      </c>
      <c r="AE60" s="442" t="str">
        <f>IF(AE58="","",VLOOKUP(AE58,'【記載例】シフト記号表（勤務時間帯）'!$C$5:$Y$46,23,FALSE))</f>
        <v>-</v>
      </c>
      <c r="AF60" s="442" t="str">
        <f>IF(AF58="","",VLOOKUP(AF58,'【記載例】シフト記号表（勤務時間帯）'!$C$5:$Y$46,23,FALSE))</f>
        <v>-</v>
      </c>
      <c r="AG60" s="459" t="str">
        <f>IF(AG58="","",VLOOKUP(AG58,'【記載例】シフト記号表（勤務時間帯）'!$C$5:$Y$46,23,FALSE))</f>
        <v>-</v>
      </c>
      <c r="AH60" s="458" t="str">
        <f>IF(AH58="","",VLOOKUP(AH58,'【記載例】シフト記号表（勤務時間帯）'!$C$5:$Y$46,23,FALSE))</f>
        <v>-</v>
      </c>
      <c r="AI60" s="442" t="str">
        <f>IF(AI58="","",VLOOKUP(AI58,'【記載例】シフト記号表（勤務時間帯）'!$C$5:$Y$46,23,FALSE))</f>
        <v>-</v>
      </c>
      <c r="AJ60" s="442" t="str">
        <f>IF(AJ58="","",VLOOKUP(AJ58,'【記載例】シフト記号表（勤務時間帯）'!$C$5:$Y$46,23,FALSE))</f>
        <v>-</v>
      </c>
      <c r="AK60" s="442" t="str">
        <f>IF(AK58="","",VLOOKUP(AK58,'【記載例】シフト記号表（勤務時間帯）'!$C$5:$Y$46,23,FALSE))</f>
        <v>-</v>
      </c>
      <c r="AL60" s="442" t="str">
        <f>IF(AL58="","",VLOOKUP(AL58,'【記載例】シフト記号表（勤務時間帯）'!$C$5:$Y$46,23,FALSE))</f>
        <v>-</v>
      </c>
      <c r="AM60" s="442" t="str">
        <f>IF(AM58="","",VLOOKUP(AM58,'【記載例】シフト記号表（勤務時間帯）'!$C$5:$Y$46,23,FALSE))</f>
        <v>-</v>
      </c>
      <c r="AN60" s="459" t="str">
        <f>IF(AN58="","",VLOOKUP(AN58,'【記載例】シフト記号表（勤務時間帯）'!$C$5:$Y$46,23,FALSE))</f>
        <v>-</v>
      </c>
      <c r="AO60" s="458" t="str">
        <f>IF(AO58="","",VLOOKUP(AO58,'【記載例】シフト記号表（勤務時間帯）'!$C$5:$Y$46,23,FALSE))</f>
        <v>-</v>
      </c>
      <c r="AP60" s="442" t="str">
        <f>IF(AP58="","",VLOOKUP(AP58,'【記載例】シフト記号表（勤務時間帯）'!$C$5:$Y$46,23,FALSE))</f>
        <v>-</v>
      </c>
      <c r="AQ60" s="442" t="str">
        <f>IF(AQ58="","",VLOOKUP(AQ58,'【記載例】シフト記号表（勤務時間帯）'!$C$5:$Y$46,23,FALSE))</f>
        <v>-</v>
      </c>
      <c r="AR60" s="442" t="str">
        <f>IF(AR58="","",VLOOKUP(AR58,'【記載例】シフト記号表（勤務時間帯）'!$C$5:$Y$46,23,FALSE))</f>
        <v>-</v>
      </c>
      <c r="AS60" s="442" t="str">
        <f>IF(AS58="","",VLOOKUP(AS58,'【記載例】シフト記号表（勤務時間帯）'!$C$5:$Y$46,23,FALSE))</f>
        <v>-</v>
      </c>
      <c r="AT60" s="442" t="str">
        <f>IF(AT58="","",VLOOKUP(AT58,'【記載例】シフト記号表（勤務時間帯）'!$C$5:$Y$46,23,FALSE))</f>
        <v>-</v>
      </c>
      <c r="AU60" s="459" t="str">
        <f>IF(AU58="","",VLOOKUP(AU58,'【記載例】シフト記号表（勤務時間帯）'!$C$5:$Y$46,23,FALSE))</f>
        <v>-</v>
      </c>
      <c r="AV60" s="458" t="str">
        <f>IF(AV58="","",VLOOKUP(AV58,'【記載例】シフト記号表（勤務時間帯）'!$C$5:$Y$46,23,FALSE))</f>
        <v/>
      </c>
      <c r="AW60" s="442" t="str">
        <f>IF(AW58="","",VLOOKUP(AW58,'【記載例】シフト記号表（勤務時間帯）'!$C$5:$Y$46,23,FALSE))</f>
        <v/>
      </c>
      <c r="AX60" s="441" t="str">
        <f>IF(AX58="","",VLOOKUP(AX58,'【記載例】シフト記号表（勤務時間帯）'!$C$5:$Y$46,23,FALSE))</f>
        <v/>
      </c>
      <c r="AY60" s="1204">
        <f>IF($BB$3="計画",SUM(T60:AU60),IF($BB$3="実績",SUM(T60:AX60),""))</f>
        <v>0</v>
      </c>
      <c r="AZ60" s="1205"/>
      <c r="BA60" s="1206">
        <f>IF($BB$3="計画",AY60/4,IF($BB$3="実績",(AY60/($BB$7/7)),""))</f>
        <v>0</v>
      </c>
      <c r="BB60" s="1207"/>
      <c r="BC60" s="1234"/>
      <c r="BD60" s="1210"/>
      <c r="BE60" s="1210"/>
      <c r="BF60" s="1210"/>
      <c r="BG60" s="1235"/>
    </row>
    <row r="61" spans="2:59" ht="20.25" customHeight="1">
      <c r="B61" s="483"/>
      <c r="C61" s="1172"/>
      <c r="D61" s="1173"/>
      <c r="E61" s="1174"/>
      <c r="F61" s="474"/>
      <c r="G61" s="1175" t="s">
        <v>492</v>
      </c>
      <c r="H61" s="1178"/>
      <c r="I61" s="1173"/>
      <c r="J61" s="1173"/>
      <c r="K61" s="1174"/>
      <c r="L61" s="1179" t="s">
        <v>494</v>
      </c>
      <c r="M61" s="1180"/>
      <c r="N61" s="1181"/>
      <c r="O61" s="493" t="s">
        <v>352</v>
      </c>
      <c r="P61" s="492"/>
      <c r="Q61" s="492"/>
      <c r="R61" s="491"/>
      <c r="S61" s="490"/>
      <c r="T61" s="477" t="s">
        <v>469</v>
      </c>
      <c r="U61" s="476" t="s">
        <v>469</v>
      </c>
      <c r="V61" s="476" t="s">
        <v>493</v>
      </c>
      <c r="W61" s="476" t="s">
        <v>493</v>
      </c>
      <c r="X61" s="476" t="s">
        <v>493</v>
      </c>
      <c r="Y61" s="476" t="s">
        <v>469</v>
      </c>
      <c r="Z61" s="478" t="s">
        <v>469</v>
      </c>
      <c r="AA61" s="477" t="s">
        <v>469</v>
      </c>
      <c r="AB61" s="476" t="s">
        <v>469</v>
      </c>
      <c r="AC61" s="476" t="s">
        <v>493</v>
      </c>
      <c r="AD61" s="476" t="s">
        <v>493</v>
      </c>
      <c r="AE61" s="476" t="s">
        <v>469</v>
      </c>
      <c r="AF61" s="476" t="s">
        <v>493</v>
      </c>
      <c r="AG61" s="478" t="s">
        <v>469</v>
      </c>
      <c r="AH61" s="477" t="s">
        <v>469</v>
      </c>
      <c r="AI61" s="476" t="s">
        <v>493</v>
      </c>
      <c r="AJ61" s="476" t="s">
        <v>493</v>
      </c>
      <c r="AK61" s="476" t="s">
        <v>469</v>
      </c>
      <c r="AL61" s="476" t="s">
        <v>469</v>
      </c>
      <c r="AM61" s="476" t="s">
        <v>493</v>
      </c>
      <c r="AN61" s="478" t="s">
        <v>469</v>
      </c>
      <c r="AO61" s="477" t="s">
        <v>469</v>
      </c>
      <c r="AP61" s="476" t="s">
        <v>493</v>
      </c>
      <c r="AQ61" s="476" t="s">
        <v>493</v>
      </c>
      <c r="AR61" s="476" t="s">
        <v>493</v>
      </c>
      <c r="AS61" s="476" t="s">
        <v>469</v>
      </c>
      <c r="AT61" s="476" t="s">
        <v>493</v>
      </c>
      <c r="AU61" s="478" t="s">
        <v>493</v>
      </c>
      <c r="AV61" s="477"/>
      <c r="AW61" s="476"/>
      <c r="AX61" s="475"/>
      <c r="AY61" s="1188"/>
      <c r="AZ61" s="1189"/>
      <c r="BA61" s="1190"/>
      <c r="BB61" s="1191"/>
      <c r="BC61" s="1192"/>
      <c r="BD61" s="1180"/>
      <c r="BE61" s="1180"/>
      <c r="BF61" s="1180"/>
      <c r="BG61" s="1193"/>
    </row>
    <row r="62" spans="2:59" ht="20.25" customHeight="1">
      <c r="B62" s="465">
        <f>B59+1</f>
        <v>15</v>
      </c>
      <c r="C62" s="1172" t="s">
        <v>488</v>
      </c>
      <c r="D62" s="1173"/>
      <c r="E62" s="1174"/>
      <c r="F62" s="474"/>
      <c r="G62" s="1176"/>
      <c r="H62" s="1178" t="s">
        <v>487</v>
      </c>
      <c r="I62" s="1173"/>
      <c r="J62" s="1173"/>
      <c r="K62" s="1174"/>
      <c r="L62" s="1182"/>
      <c r="M62" s="1183"/>
      <c r="N62" s="1184"/>
      <c r="O62" s="473" t="s">
        <v>351</v>
      </c>
      <c r="P62" s="472"/>
      <c r="Q62" s="472"/>
      <c r="R62" s="471"/>
      <c r="S62" s="470"/>
      <c r="T62" s="468" t="str">
        <f>IF(T61="","",VLOOKUP(T61,'【記載例】シフト記号表（勤務時間帯）'!$C$5:$W$46,21,FALSE))</f>
        <v>-</v>
      </c>
      <c r="U62" s="467" t="str">
        <f>IF(U61="","",VLOOKUP(U61,'【記載例】シフト記号表（勤務時間帯）'!$C$5:$W$46,21,FALSE))</f>
        <v>-</v>
      </c>
      <c r="V62" s="467">
        <f>IF(V61="","",VLOOKUP(V61,'【記載例】シフト記号表（勤務時間帯）'!$C$5:$W$46,21,FALSE))</f>
        <v>2.4999999999999991</v>
      </c>
      <c r="W62" s="467">
        <f>IF(W61="","",VLOOKUP(W61,'【記載例】シフト記号表（勤務時間帯）'!$C$5:$W$46,21,FALSE))</f>
        <v>2.4999999999999991</v>
      </c>
      <c r="X62" s="467">
        <f>IF(X61="","",VLOOKUP(X61,'【記載例】シフト記号表（勤務時間帯）'!$C$5:$W$46,21,FALSE))</f>
        <v>2.4999999999999991</v>
      </c>
      <c r="Y62" s="467" t="str">
        <f>IF(Y61="","",VLOOKUP(Y61,'【記載例】シフト記号表（勤務時間帯）'!$C$5:$W$46,21,FALSE))</f>
        <v>-</v>
      </c>
      <c r="Z62" s="469" t="str">
        <f>IF(Z61="","",VLOOKUP(Z61,'【記載例】シフト記号表（勤務時間帯）'!$C$5:$W$46,21,FALSE))</f>
        <v>-</v>
      </c>
      <c r="AA62" s="468" t="str">
        <f>IF(AA61="","",VLOOKUP(AA61,'【記載例】シフト記号表（勤務時間帯）'!$C$5:$W$46,21,FALSE))</f>
        <v>-</v>
      </c>
      <c r="AB62" s="467" t="str">
        <f>IF(AB61="","",VLOOKUP(AB61,'【記載例】シフト記号表（勤務時間帯）'!$C$5:$W$46,21,FALSE))</f>
        <v>-</v>
      </c>
      <c r="AC62" s="467">
        <f>IF(AC61="","",VLOOKUP(AC61,'【記載例】シフト記号表（勤務時間帯）'!$C$5:$W$46,21,FALSE))</f>
        <v>2.4999999999999991</v>
      </c>
      <c r="AD62" s="467">
        <f>IF(AD61="","",VLOOKUP(AD61,'【記載例】シフト記号表（勤務時間帯）'!$C$5:$W$46,21,FALSE))</f>
        <v>2.4999999999999991</v>
      </c>
      <c r="AE62" s="467" t="str">
        <f>IF(AE61="","",VLOOKUP(AE61,'【記載例】シフト記号表（勤務時間帯）'!$C$5:$W$46,21,FALSE))</f>
        <v>-</v>
      </c>
      <c r="AF62" s="467">
        <f>IF(AF61="","",VLOOKUP(AF61,'【記載例】シフト記号表（勤務時間帯）'!$C$5:$W$46,21,FALSE))</f>
        <v>2.4999999999999991</v>
      </c>
      <c r="AG62" s="469" t="str">
        <f>IF(AG61="","",VLOOKUP(AG61,'【記載例】シフト記号表（勤務時間帯）'!$C$5:$W$46,21,FALSE))</f>
        <v>-</v>
      </c>
      <c r="AH62" s="468" t="str">
        <f>IF(AH61="","",VLOOKUP(AH61,'【記載例】シフト記号表（勤務時間帯）'!$C$5:$W$46,21,FALSE))</f>
        <v>-</v>
      </c>
      <c r="AI62" s="467">
        <f>IF(AI61="","",VLOOKUP(AI61,'【記載例】シフト記号表（勤務時間帯）'!$C$5:$W$46,21,FALSE))</f>
        <v>2.4999999999999991</v>
      </c>
      <c r="AJ62" s="467">
        <f>IF(AJ61="","",VLOOKUP(AJ61,'【記載例】シフト記号表（勤務時間帯）'!$C$5:$W$46,21,FALSE))</f>
        <v>2.4999999999999991</v>
      </c>
      <c r="AK62" s="467" t="str">
        <f>IF(AK61="","",VLOOKUP(AK61,'【記載例】シフト記号表（勤務時間帯）'!$C$5:$W$46,21,FALSE))</f>
        <v>-</v>
      </c>
      <c r="AL62" s="467" t="str">
        <f>IF(AL61="","",VLOOKUP(AL61,'【記載例】シフト記号表（勤務時間帯）'!$C$5:$W$46,21,FALSE))</f>
        <v>-</v>
      </c>
      <c r="AM62" s="467">
        <f>IF(AM61="","",VLOOKUP(AM61,'【記載例】シフト記号表（勤務時間帯）'!$C$5:$W$46,21,FALSE))</f>
        <v>2.4999999999999991</v>
      </c>
      <c r="AN62" s="469" t="str">
        <f>IF(AN61="","",VLOOKUP(AN61,'【記載例】シフト記号表（勤務時間帯）'!$C$5:$W$46,21,FALSE))</f>
        <v>-</v>
      </c>
      <c r="AO62" s="468" t="str">
        <f>IF(AO61="","",VLOOKUP(AO61,'【記載例】シフト記号表（勤務時間帯）'!$C$5:$W$46,21,FALSE))</f>
        <v>-</v>
      </c>
      <c r="AP62" s="467">
        <f>IF(AP61="","",VLOOKUP(AP61,'【記載例】シフト記号表（勤務時間帯）'!$C$5:$W$46,21,FALSE))</f>
        <v>2.4999999999999991</v>
      </c>
      <c r="AQ62" s="467">
        <f>IF(AQ61="","",VLOOKUP(AQ61,'【記載例】シフト記号表（勤務時間帯）'!$C$5:$W$46,21,FALSE))</f>
        <v>2.4999999999999991</v>
      </c>
      <c r="AR62" s="467">
        <f>IF(AR61="","",VLOOKUP(AR61,'【記載例】シフト記号表（勤務時間帯）'!$C$5:$W$46,21,FALSE))</f>
        <v>2.4999999999999991</v>
      </c>
      <c r="AS62" s="467" t="str">
        <f>IF(AS61="","",VLOOKUP(AS61,'【記載例】シフト記号表（勤務時間帯）'!$C$5:$W$46,21,FALSE))</f>
        <v>-</v>
      </c>
      <c r="AT62" s="467">
        <f>IF(AT61="","",VLOOKUP(AT61,'【記載例】シフト記号表（勤務時間帯）'!$C$5:$W$46,21,FALSE))</f>
        <v>2.4999999999999991</v>
      </c>
      <c r="AU62" s="469">
        <f>IF(AU61="","",VLOOKUP(AU61,'【記載例】シフト記号表（勤務時間帯）'!$C$5:$W$46,21,FALSE))</f>
        <v>2.4999999999999991</v>
      </c>
      <c r="AV62" s="468" t="str">
        <f>IF(AV61="","",VLOOKUP(AV61,'【記載例】シフト記号表（勤務時間帯）'!$C$5:$W$46,21,FALSE))</f>
        <v/>
      </c>
      <c r="AW62" s="467" t="str">
        <f>IF(AW61="","",VLOOKUP(AW61,'【記載例】シフト記号表（勤務時間帯）'!$C$5:$W$46,21,FALSE))</f>
        <v/>
      </c>
      <c r="AX62" s="466" t="str">
        <f>IF(AX61="","",VLOOKUP(AX61,'【記載例】シフト記号表（勤務時間帯）'!$C$5:$W$46,21,FALSE))</f>
        <v/>
      </c>
      <c r="AY62" s="1196">
        <f>IF($BB$3="計画",SUM(T62:AU62),IF($BB$3="実績",SUM(T62:AX62),""))</f>
        <v>34.999999999999993</v>
      </c>
      <c r="AZ62" s="1197"/>
      <c r="BA62" s="1198">
        <f>IF($BB$3="計画",AY62/4,IF($BB$3="実績",(AY62/($BB$7/7)),""))</f>
        <v>8.1666666666666661</v>
      </c>
      <c r="BB62" s="1199"/>
      <c r="BC62" s="1194"/>
      <c r="BD62" s="1183"/>
      <c r="BE62" s="1183"/>
      <c r="BF62" s="1183"/>
      <c r="BG62" s="1195"/>
    </row>
    <row r="63" spans="2:59" ht="20.25" customHeight="1">
      <c r="B63" s="489"/>
      <c r="C63" s="1236"/>
      <c r="D63" s="1237"/>
      <c r="E63" s="1238"/>
      <c r="F63" s="488" t="str">
        <f>C62</f>
        <v>介護従業者</v>
      </c>
      <c r="G63" s="1208"/>
      <c r="H63" s="1239"/>
      <c r="I63" s="1237"/>
      <c r="J63" s="1237"/>
      <c r="K63" s="1238"/>
      <c r="L63" s="1209"/>
      <c r="M63" s="1210"/>
      <c r="N63" s="1211"/>
      <c r="O63" s="487" t="s">
        <v>350</v>
      </c>
      <c r="P63" s="486"/>
      <c r="Q63" s="486"/>
      <c r="R63" s="485"/>
      <c r="S63" s="484"/>
      <c r="T63" s="458" t="str">
        <f>IF(T61="","",VLOOKUP(T61,'【記載例】シフト記号表（勤務時間帯）'!$C$5:$Y$46,23,FALSE))</f>
        <v>-</v>
      </c>
      <c r="U63" s="442" t="str">
        <f>IF(U61="","",VLOOKUP(U61,'【記載例】シフト記号表（勤務時間帯）'!$C$5:$Y$46,23,FALSE))</f>
        <v>-</v>
      </c>
      <c r="V63" s="442" t="str">
        <f>IF(V61="","",VLOOKUP(V61,'【記載例】シフト記号表（勤務時間帯）'!$C$5:$Y$46,23,FALSE))</f>
        <v>-</v>
      </c>
      <c r="W63" s="442" t="str">
        <f>IF(W61="","",VLOOKUP(W61,'【記載例】シフト記号表（勤務時間帯）'!$C$5:$Y$46,23,FALSE))</f>
        <v>-</v>
      </c>
      <c r="X63" s="442" t="str">
        <f>IF(X61="","",VLOOKUP(X61,'【記載例】シフト記号表（勤務時間帯）'!$C$5:$Y$46,23,FALSE))</f>
        <v>-</v>
      </c>
      <c r="Y63" s="442" t="str">
        <f>IF(Y61="","",VLOOKUP(Y61,'【記載例】シフト記号表（勤務時間帯）'!$C$5:$Y$46,23,FALSE))</f>
        <v>-</v>
      </c>
      <c r="Z63" s="459" t="str">
        <f>IF(Z61="","",VLOOKUP(Z61,'【記載例】シフト記号表（勤務時間帯）'!$C$5:$Y$46,23,FALSE))</f>
        <v>-</v>
      </c>
      <c r="AA63" s="458" t="str">
        <f>IF(AA61="","",VLOOKUP(AA61,'【記載例】シフト記号表（勤務時間帯）'!$C$5:$Y$46,23,FALSE))</f>
        <v>-</v>
      </c>
      <c r="AB63" s="442" t="str">
        <f>IF(AB61="","",VLOOKUP(AB61,'【記載例】シフト記号表（勤務時間帯）'!$C$5:$Y$46,23,FALSE))</f>
        <v>-</v>
      </c>
      <c r="AC63" s="442" t="str">
        <f>IF(AC61="","",VLOOKUP(AC61,'【記載例】シフト記号表（勤務時間帯）'!$C$5:$Y$46,23,FALSE))</f>
        <v>-</v>
      </c>
      <c r="AD63" s="442" t="str">
        <f>IF(AD61="","",VLOOKUP(AD61,'【記載例】シフト記号表（勤務時間帯）'!$C$5:$Y$46,23,FALSE))</f>
        <v>-</v>
      </c>
      <c r="AE63" s="442" t="str">
        <f>IF(AE61="","",VLOOKUP(AE61,'【記載例】シフト記号表（勤務時間帯）'!$C$5:$Y$46,23,FALSE))</f>
        <v>-</v>
      </c>
      <c r="AF63" s="442" t="str">
        <f>IF(AF61="","",VLOOKUP(AF61,'【記載例】シフト記号表（勤務時間帯）'!$C$5:$Y$46,23,FALSE))</f>
        <v>-</v>
      </c>
      <c r="AG63" s="459" t="str">
        <f>IF(AG61="","",VLOOKUP(AG61,'【記載例】シフト記号表（勤務時間帯）'!$C$5:$Y$46,23,FALSE))</f>
        <v>-</v>
      </c>
      <c r="AH63" s="458" t="str">
        <f>IF(AH61="","",VLOOKUP(AH61,'【記載例】シフト記号表（勤務時間帯）'!$C$5:$Y$46,23,FALSE))</f>
        <v>-</v>
      </c>
      <c r="AI63" s="442" t="str">
        <f>IF(AI61="","",VLOOKUP(AI61,'【記載例】シフト記号表（勤務時間帯）'!$C$5:$Y$46,23,FALSE))</f>
        <v>-</v>
      </c>
      <c r="AJ63" s="442" t="str">
        <f>IF(AJ61="","",VLOOKUP(AJ61,'【記載例】シフト記号表（勤務時間帯）'!$C$5:$Y$46,23,FALSE))</f>
        <v>-</v>
      </c>
      <c r="AK63" s="442" t="str">
        <f>IF(AK61="","",VLOOKUP(AK61,'【記載例】シフト記号表（勤務時間帯）'!$C$5:$Y$46,23,FALSE))</f>
        <v>-</v>
      </c>
      <c r="AL63" s="442" t="str">
        <f>IF(AL61="","",VLOOKUP(AL61,'【記載例】シフト記号表（勤務時間帯）'!$C$5:$Y$46,23,FALSE))</f>
        <v>-</v>
      </c>
      <c r="AM63" s="442" t="str">
        <f>IF(AM61="","",VLOOKUP(AM61,'【記載例】シフト記号表（勤務時間帯）'!$C$5:$Y$46,23,FALSE))</f>
        <v>-</v>
      </c>
      <c r="AN63" s="459" t="str">
        <f>IF(AN61="","",VLOOKUP(AN61,'【記載例】シフト記号表（勤務時間帯）'!$C$5:$Y$46,23,FALSE))</f>
        <v>-</v>
      </c>
      <c r="AO63" s="458" t="str">
        <f>IF(AO61="","",VLOOKUP(AO61,'【記載例】シフト記号表（勤務時間帯）'!$C$5:$Y$46,23,FALSE))</f>
        <v>-</v>
      </c>
      <c r="AP63" s="442" t="str">
        <f>IF(AP61="","",VLOOKUP(AP61,'【記載例】シフト記号表（勤務時間帯）'!$C$5:$Y$46,23,FALSE))</f>
        <v>-</v>
      </c>
      <c r="AQ63" s="442" t="str">
        <f>IF(AQ61="","",VLOOKUP(AQ61,'【記載例】シフト記号表（勤務時間帯）'!$C$5:$Y$46,23,FALSE))</f>
        <v>-</v>
      </c>
      <c r="AR63" s="442" t="str">
        <f>IF(AR61="","",VLOOKUP(AR61,'【記載例】シフト記号表（勤務時間帯）'!$C$5:$Y$46,23,FALSE))</f>
        <v>-</v>
      </c>
      <c r="AS63" s="442" t="str">
        <f>IF(AS61="","",VLOOKUP(AS61,'【記載例】シフト記号表（勤務時間帯）'!$C$5:$Y$46,23,FALSE))</f>
        <v>-</v>
      </c>
      <c r="AT63" s="442" t="str">
        <f>IF(AT61="","",VLOOKUP(AT61,'【記載例】シフト記号表（勤務時間帯）'!$C$5:$Y$46,23,FALSE))</f>
        <v>-</v>
      </c>
      <c r="AU63" s="459" t="str">
        <f>IF(AU61="","",VLOOKUP(AU61,'【記載例】シフト記号表（勤務時間帯）'!$C$5:$Y$46,23,FALSE))</f>
        <v>-</v>
      </c>
      <c r="AV63" s="458" t="str">
        <f>IF(AV61="","",VLOOKUP(AV61,'【記載例】シフト記号表（勤務時間帯）'!$C$5:$Y$46,23,FALSE))</f>
        <v/>
      </c>
      <c r="AW63" s="442" t="str">
        <f>IF(AW61="","",VLOOKUP(AW61,'【記載例】シフト記号表（勤務時間帯）'!$C$5:$Y$46,23,FALSE))</f>
        <v/>
      </c>
      <c r="AX63" s="441" t="str">
        <f>IF(AX61="","",VLOOKUP(AX61,'【記載例】シフト記号表（勤務時間帯）'!$C$5:$Y$46,23,FALSE))</f>
        <v/>
      </c>
      <c r="AY63" s="1204">
        <f>IF($BB$3="計画",SUM(T63:AU63),IF($BB$3="実績",SUM(T63:AX63),""))</f>
        <v>0</v>
      </c>
      <c r="AZ63" s="1205"/>
      <c r="BA63" s="1206">
        <f>IF($BB$3="計画",AY63/4,IF($BB$3="実績",(AY63/($BB$7/7)),""))</f>
        <v>0</v>
      </c>
      <c r="BB63" s="1207"/>
      <c r="BC63" s="1234"/>
      <c r="BD63" s="1210"/>
      <c r="BE63" s="1210"/>
      <c r="BF63" s="1210"/>
      <c r="BG63" s="1235"/>
    </row>
    <row r="64" spans="2:59" ht="20.25" customHeight="1">
      <c r="B64" s="483"/>
      <c r="C64" s="1172"/>
      <c r="D64" s="1173"/>
      <c r="E64" s="1174"/>
      <c r="F64" s="474"/>
      <c r="G64" s="1175" t="s">
        <v>492</v>
      </c>
      <c r="H64" s="1178"/>
      <c r="I64" s="1173"/>
      <c r="J64" s="1173"/>
      <c r="K64" s="1174"/>
      <c r="L64" s="1179" t="s">
        <v>491</v>
      </c>
      <c r="M64" s="1180"/>
      <c r="N64" s="1181"/>
      <c r="O64" s="482" t="s">
        <v>352</v>
      </c>
      <c r="P64" s="481"/>
      <c r="Q64" s="481"/>
      <c r="R64" s="480"/>
      <c r="S64" s="479"/>
      <c r="T64" s="477" t="s">
        <v>489</v>
      </c>
      <c r="U64" s="476" t="s">
        <v>469</v>
      </c>
      <c r="V64" s="476" t="s">
        <v>489</v>
      </c>
      <c r="W64" s="476" t="s">
        <v>469</v>
      </c>
      <c r="X64" s="476" t="s">
        <v>469</v>
      </c>
      <c r="Y64" s="476" t="s">
        <v>489</v>
      </c>
      <c r="Z64" s="478" t="s">
        <v>469</v>
      </c>
      <c r="AA64" s="477" t="s">
        <v>489</v>
      </c>
      <c r="AB64" s="476" t="s">
        <v>469</v>
      </c>
      <c r="AC64" s="476" t="s">
        <v>469</v>
      </c>
      <c r="AD64" s="476" t="s">
        <v>489</v>
      </c>
      <c r="AE64" s="476" t="s">
        <v>469</v>
      </c>
      <c r="AF64" s="476" t="s">
        <v>489</v>
      </c>
      <c r="AG64" s="478" t="s">
        <v>469</v>
      </c>
      <c r="AH64" s="477" t="s">
        <v>489</v>
      </c>
      <c r="AI64" s="476" t="s">
        <v>469</v>
      </c>
      <c r="AJ64" s="476" t="s">
        <v>469</v>
      </c>
      <c r="AK64" s="476" t="s">
        <v>489</v>
      </c>
      <c r="AL64" s="476" t="s">
        <v>469</v>
      </c>
      <c r="AM64" s="476" t="s">
        <v>489</v>
      </c>
      <c r="AN64" s="478" t="s">
        <v>469</v>
      </c>
      <c r="AO64" s="477" t="s">
        <v>489</v>
      </c>
      <c r="AP64" s="476" t="s">
        <v>469</v>
      </c>
      <c r="AQ64" s="476" t="s">
        <v>489</v>
      </c>
      <c r="AR64" s="476" t="s">
        <v>490</v>
      </c>
      <c r="AS64" s="476" t="s">
        <v>469</v>
      </c>
      <c r="AT64" s="476" t="s">
        <v>489</v>
      </c>
      <c r="AU64" s="478" t="s">
        <v>469</v>
      </c>
      <c r="AV64" s="477"/>
      <c r="AW64" s="476"/>
      <c r="AX64" s="475"/>
      <c r="AY64" s="1188"/>
      <c r="AZ64" s="1189"/>
      <c r="BA64" s="1190"/>
      <c r="BB64" s="1191"/>
      <c r="BC64" s="1192"/>
      <c r="BD64" s="1180"/>
      <c r="BE64" s="1180"/>
      <c r="BF64" s="1180"/>
      <c r="BG64" s="1193"/>
    </row>
    <row r="65" spans="2:59" ht="20.25" customHeight="1">
      <c r="B65" s="465">
        <f>B62+1</f>
        <v>16</v>
      </c>
      <c r="C65" s="1172" t="s">
        <v>488</v>
      </c>
      <c r="D65" s="1173"/>
      <c r="E65" s="1174"/>
      <c r="F65" s="474"/>
      <c r="G65" s="1176"/>
      <c r="H65" s="1178" t="s">
        <v>487</v>
      </c>
      <c r="I65" s="1173"/>
      <c r="J65" s="1173"/>
      <c r="K65" s="1174"/>
      <c r="L65" s="1182"/>
      <c r="M65" s="1183"/>
      <c r="N65" s="1184"/>
      <c r="O65" s="473" t="s">
        <v>351</v>
      </c>
      <c r="P65" s="472"/>
      <c r="Q65" s="472"/>
      <c r="R65" s="471"/>
      <c r="S65" s="470"/>
      <c r="T65" s="468">
        <f>IF(T64="","",VLOOKUP(T64,'【記載例】シフト記号表（勤務時間帯）'!$C$5:$W$46,21,FALSE))</f>
        <v>6</v>
      </c>
      <c r="U65" s="467" t="str">
        <f>IF(U64="","",VLOOKUP(U64,'【記載例】シフト記号表（勤務時間帯）'!$C$5:$W$46,21,FALSE))</f>
        <v>-</v>
      </c>
      <c r="V65" s="467">
        <f>IF(V64="","",VLOOKUP(V64,'【記載例】シフト記号表（勤務時間帯）'!$C$5:$W$46,21,FALSE))</f>
        <v>6</v>
      </c>
      <c r="W65" s="467" t="str">
        <f>IF(W64="","",VLOOKUP(W64,'【記載例】シフト記号表（勤務時間帯）'!$C$5:$W$46,21,FALSE))</f>
        <v>-</v>
      </c>
      <c r="X65" s="467" t="str">
        <f>IF(X64="","",VLOOKUP(X64,'【記載例】シフト記号表（勤務時間帯）'!$C$5:$W$46,21,FALSE))</f>
        <v>-</v>
      </c>
      <c r="Y65" s="467">
        <f>IF(Y64="","",VLOOKUP(Y64,'【記載例】シフト記号表（勤務時間帯）'!$C$5:$W$46,21,FALSE))</f>
        <v>6</v>
      </c>
      <c r="Z65" s="469" t="str">
        <f>IF(Z64="","",VLOOKUP(Z64,'【記載例】シフト記号表（勤務時間帯）'!$C$5:$W$46,21,FALSE))</f>
        <v>-</v>
      </c>
      <c r="AA65" s="468">
        <f>IF(AA64="","",VLOOKUP(AA64,'【記載例】シフト記号表（勤務時間帯）'!$C$5:$W$46,21,FALSE))</f>
        <v>6</v>
      </c>
      <c r="AB65" s="467" t="str">
        <f>IF(AB64="","",VLOOKUP(AB64,'【記載例】シフト記号表（勤務時間帯）'!$C$5:$W$46,21,FALSE))</f>
        <v>-</v>
      </c>
      <c r="AC65" s="467" t="str">
        <f>IF(AC64="","",VLOOKUP(AC64,'【記載例】シフト記号表（勤務時間帯）'!$C$5:$W$46,21,FALSE))</f>
        <v>-</v>
      </c>
      <c r="AD65" s="467">
        <f>IF(AD64="","",VLOOKUP(AD64,'【記載例】シフト記号表（勤務時間帯）'!$C$5:$W$46,21,FALSE))</f>
        <v>6</v>
      </c>
      <c r="AE65" s="467" t="str">
        <f>IF(AE64="","",VLOOKUP(AE64,'【記載例】シフト記号表（勤務時間帯）'!$C$5:$W$46,21,FALSE))</f>
        <v>-</v>
      </c>
      <c r="AF65" s="467">
        <f>IF(AF64="","",VLOOKUP(AF64,'【記載例】シフト記号表（勤務時間帯）'!$C$5:$W$46,21,FALSE))</f>
        <v>6</v>
      </c>
      <c r="AG65" s="469" t="str">
        <f>IF(AG64="","",VLOOKUP(AG64,'【記載例】シフト記号表（勤務時間帯）'!$C$5:$W$46,21,FALSE))</f>
        <v>-</v>
      </c>
      <c r="AH65" s="468">
        <f>IF(AH64="","",VLOOKUP(AH64,'【記載例】シフト記号表（勤務時間帯）'!$C$5:$W$46,21,FALSE))</f>
        <v>6</v>
      </c>
      <c r="AI65" s="467" t="str">
        <f>IF(AI64="","",VLOOKUP(AI64,'【記載例】シフト記号表（勤務時間帯）'!$C$5:$W$46,21,FALSE))</f>
        <v>-</v>
      </c>
      <c r="AJ65" s="467" t="str">
        <f>IF(AJ64="","",VLOOKUP(AJ64,'【記載例】シフト記号表（勤務時間帯）'!$C$5:$W$46,21,FALSE))</f>
        <v>-</v>
      </c>
      <c r="AK65" s="467">
        <f>IF(AK64="","",VLOOKUP(AK64,'【記載例】シフト記号表（勤務時間帯）'!$C$5:$W$46,21,FALSE))</f>
        <v>6</v>
      </c>
      <c r="AL65" s="467" t="str">
        <f>IF(AL64="","",VLOOKUP(AL64,'【記載例】シフト記号表（勤務時間帯）'!$C$5:$W$46,21,FALSE))</f>
        <v>-</v>
      </c>
      <c r="AM65" s="467">
        <f>IF(AM64="","",VLOOKUP(AM64,'【記載例】シフト記号表（勤務時間帯）'!$C$5:$W$46,21,FALSE))</f>
        <v>6</v>
      </c>
      <c r="AN65" s="469" t="str">
        <f>IF(AN64="","",VLOOKUP(AN64,'【記載例】シフト記号表（勤務時間帯）'!$C$5:$W$46,21,FALSE))</f>
        <v>-</v>
      </c>
      <c r="AO65" s="468">
        <f>IF(AO64="","",VLOOKUP(AO64,'【記載例】シフト記号表（勤務時間帯）'!$C$5:$W$46,21,FALSE))</f>
        <v>6</v>
      </c>
      <c r="AP65" s="467" t="str">
        <f>IF(AP64="","",VLOOKUP(AP64,'【記載例】シフト記号表（勤務時間帯）'!$C$5:$W$46,21,FALSE))</f>
        <v>-</v>
      </c>
      <c r="AQ65" s="467">
        <f>IF(AQ64="","",VLOOKUP(AQ64,'【記載例】シフト記号表（勤務時間帯）'!$C$5:$W$46,21,FALSE))</f>
        <v>6</v>
      </c>
      <c r="AR65" s="467">
        <f>IF(AR64="","",VLOOKUP(AR64,'【記載例】シフト記号表（勤務時間帯）'!$C$5:$W$46,21,FALSE))</f>
        <v>6</v>
      </c>
      <c r="AS65" s="467" t="str">
        <f>IF(AS64="","",VLOOKUP(AS64,'【記載例】シフト記号表（勤務時間帯）'!$C$5:$W$46,21,FALSE))</f>
        <v>-</v>
      </c>
      <c r="AT65" s="467">
        <f>IF(AT64="","",VLOOKUP(AT64,'【記載例】シフト記号表（勤務時間帯）'!$C$5:$W$46,21,FALSE))</f>
        <v>6</v>
      </c>
      <c r="AU65" s="469" t="str">
        <f>IF(AU64="","",VLOOKUP(AU64,'【記載例】シフト記号表（勤務時間帯）'!$C$5:$W$46,21,FALSE))</f>
        <v>-</v>
      </c>
      <c r="AV65" s="468" t="str">
        <f>IF(AV64="","",VLOOKUP(AV64,'【記載例】シフト記号表（勤務時間帯）'!$C$5:$W$46,21,FALSE))</f>
        <v/>
      </c>
      <c r="AW65" s="467" t="str">
        <f>IF(AW64="","",VLOOKUP(AW64,'【記載例】シフト記号表（勤務時間帯）'!$C$5:$W$46,21,FALSE))</f>
        <v/>
      </c>
      <c r="AX65" s="466" t="str">
        <f>IF(AX64="","",VLOOKUP(AX64,'【記載例】シフト記号表（勤務時間帯）'!$C$5:$W$46,21,FALSE))</f>
        <v/>
      </c>
      <c r="AY65" s="1196">
        <f>IF($BB$3="計画",SUM(T65:AU65),IF($BB$3="実績",SUM(T65:AX65),""))</f>
        <v>78</v>
      </c>
      <c r="AZ65" s="1197"/>
      <c r="BA65" s="1198">
        <f>IF($BB$3="計画",AY65/4,IF($BB$3="実績",(AY65/($BB$7/7)),""))</f>
        <v>18.2</v>
      </c>
      <c r="BB65" s="1199"/>
      <c r="BC65" s="1194"/>
      <c r="BD65" s="1183"/>
      <c r="BE65" s="1183"/>
      <c r="BF65" s="1183"/>
      <c r="BG65" s="1195"/>
    </row>
    <row r="66" spans="2:59" ht="20.25" customHeight="1" thickBot="1">
      <c r="B66" s="465"/>
      <c r="C66" s="1200"/>
      <c r="D66" s="1201"/>
      <c r="E66" s="1202"/>
      <c r="F66" s="464" t="str">
        <f>C65</f>
        <v>介護従業者</v>
      </c>
      <c r="G66" s="1177"/>
      <c r="H66" s="1203"/>
      <c r="I66" s="1201"/>
      <c r="J66" s="1201"/>
      <c r="K66" s="1202"/>
      <c r="L66" s="1185"/>
      <c r="M66" s="1186"/>
      <c r="N66" s="1187"/>
      <c r="O66" s="463" t="s">
        <v>350</v>
      </c>
      <c r="P66" s="462"/>
      <c r="Q66" s="462"/>
      <c r="R66" s="461"/>
      <c r="S66" s="460"/>
      <c r="T66" s="458" t="str">
        <f>IF(T64="","",VLOOKUP(T64,'【記載例】シフト記号表（勤務時間帯）'!$C$5:$Y$46,23,FALSE))</f>
        <v>-</v>
      </c>
      <c r="U66" s="442" t="str">
        <f>IF(U64="","",VLOOKUP(U64,'【記載例】シフト記号表（勤務時間帯）'!$C$5:$Y$46,23,FALSE))</f>
        <v>-</v>
      </c>
      <c r="V66" s="442" t="str">
        <f>IF(V64="","",VLOOKUP(V64,'【記載例】シフト記号表（勤務時間帯）'!$C$5:$Y$46,23,FALSE))</f>
        <v>-</v>
      </c>
      <c r="W66" s="442" t="str">
        <f>IF(W64="","",VLOOKUP(W64,'【記載例】シフト記号表（勤務時間帯）'!$C$5:$Y$46,23,FALSE))</f>
        <v>-</v>
      </c>
      <c r="X66" s="442" t="str">
        <f>IF(X64="","",VLOOKUP(X64,'【記載例】シフト記号表（勤務時間帯）'!$C$5:$Y$46,23,FALSE))</f>
        <v>-</v>
      </c>
      <c r="Y66" s="442" t="str">
        <f>IF(Y64="","",VLOOKUP(Y64,'【記載例】シフト記号表（勤務時間帯）'!$C$5:$Y$46,23,FALSE))</f>
        <v>-</v>
      </c>
      <c r="Z66" s="459" t="str">
        <f>IF(Z64="","",VLOOKUP(Z64,'【記載例】シフト記号表（勤務時間帯）'!$C$5:$Y$46,23,FALSE))</f>
        <v>-</v>
      </c>
      <c r="AA66" s="458" t="str">
        <f>IF(AA64="","",VLOOKUP(AA64,'【記載例】シフト記号表（勤務時間帯）'!$C$5:$Y$46,23,FALSE))</f>
        <v>-</v>
      </c>
      <c r="AB66" s="442" t="str">
        <f>IF(AB64="","",VLOOKUP(AB64,'【記載例】シフト記号表（勤務時間帯）'!$C$5:$Y$46,23,FALSE))</f>
        <v>-</v>
      </c>
      <c r="AC66" s="442" t="str">
        <f>IF(AC64="","",VLOOKUP(AC64,'【記載例】シフト記号表（勤務時間帯）'!$C$5:$Y$46,23,FALSE))</f>
        <v>-</v>
      </c>
      <c r="AD66" s="442" t="str">
        <f>IF(AD64="","",VLOOKUP(AD64,'【記載例】シフト記号表（勤務時間帯）'!$C$5:$Y$46,23,FALSE))</f>
        <v>-</v>
      </c>
      <c r="AE66" s="442" t="str">
        <f>IF(AE64="","",VLOOKUP(AE64,'【記載例】シフト記号表（勤務時間帯）'!$C$5:$Y$46,23,FALSE))</f>
        <v>-</v>
      </c>
      <c r="AF66" s="442" t="str">
        <f>IF(AF64="","",VLOOKUP(AF64,'【記載例】シフト記号表（勤務時間帯）'!$C$5:$Y$46,23,FALSE))</f>
        <v>-</v>
      </c>
      <c r="AG66" s="459" t="str">
        <f>IF(AG64="","",VLOOKUP(AG64,'【記載例】シフト記号表（勤務時間帯）'!$C$5:$Y$46,23,FALSE))</f>
        <v>-</v>
      </c>
      <c r="AH66" s="458" t="str">
        <f>IF(AH64="","",VLOOKUP(AH64,'【記載例】シフト記号表（勤務時間帯）'!$C$5:$Y$46,23,FALSE))</f>
        <v>-</v>
      </c>
      <c r="AI66" s="442" t="str">
        <f>IF(AI64="","",VLOOKUP(AI64,'【記載例】シフト記号表（勤務時間帯）'!$C$5:$Y$46,23,FALSE))</f>
        <v>-</v>
      </c>
      <c r="AJ66" s="442" t="str">
        <f>IF(AJ64="","",VLOOKUP(AJ64,'【記載例】シフト記号表（勤務時間帯）'!$C$5:$Y$46,23,FALSE))</f>
        <v>-</v>
      </c>
      <c r="AK66" s="442" t="str">
        <f>IF(AK64="","",VLOOKUP(AK64,'【記載例】シフト記号表（勤務時間帯）'!$C$5:$Y$46,23,FALSE))</f>
        <v>-</v>
      </c>
      <c r="AL66" s="442" t="str">
        <f>IF(AL64="","",VLOOKUP(AL64,'【記載例】シフト記号表（勤務時間帯）'!$C$5:$Y$46,23,FALSE))</f>
        <v>-</v>
      </c>
      <c r="AM66" s="442" t="str">
        <f>IF(AM64="","",VLOOKUP(AM64,'【記載例】シフト記号表（勤務時間帯）'!$C$5:$Y$46,23,FALSE))</f>
        <v>-</v>
      </c>
      <c r="AN66" s="459" t="str">
        <f>IF(AN64="","",VLOOKUP(AN64,'【記載例】シフト記号表（勤務時間帯）'!$C$5:$Y$46,23,FALSE))</f>
        <v>-</v>
      </c>
      <c r="AO66" s="458" t="str">
        <f>IF(AO64="","",VLOOKUP(AO64,'【記載例】シフト記号表（勤務時間帯）'!$C$5:$Y$46,23,FALSE))</f>
        <v>-</v>
      </c>
      <c r="AP66" s="442" t="str">
        <f>IF(AP64="","",VLOOKUP(AP64,'【記載例】シフト記号表（勤務時間帯）'!$C$5:$Y$46,23,FALSE))</f>
        <v>-</v>
      </c>
      <c r="AQ66" s="442" t="str">
        <f>IF(AQ64="","",VLOOKUP(AQ64,'【記載例】シフト記号表（勤務時間帯）'!$C$5:$Y$46,23,FALSE))</f>
        <v>-</v>
      </c>
      <c r="AR66" s="442" t="str">
        <f>IF(AR64="","",VLOOKUP(AR64,'【記載例】シフト記号表（勤務時間帯）'!$C$5:$Y$46,23,FALSE))</f>
        <v>-</v>
      </c>
      <c r="AS66" s="442" t="str">
        <f>IF(AS64="","",VLOOKUP(AS64,'【記載例】シフト記号表（勤務時間帯）'!$C$5:$Y$46,23,FALSE))</f>
        <v>-</v>
      </c>
      <c r="AT66" s="442" t="str">
        <f>IF(AT64="","",VLOOKUP(AT64,'【記載例】シフト記号表（勤務時間帯）'!$C$5:$Y$46,23,FALSE))</f>
        <v>-</v>
      </c>
      <c r="AU66" s="459" t="str">
        <f>IF(AU64="","",VLOOKUP(AU64,'【記載例】シフト記号表（勤務時間帯）'!$C$5:$Y$46,23,FALSE))</f>
        <v>-</v>
      </c>
      <c r="AV66" s="458" t="str">
        <f>IF(AV64="","",VLOOKUP(AV64,'【記載例】シフト記号表（勤務時間帯）'!$C$5:$Y$46,23,FALSE))</f>
        <v/>
      </c>
      <c r="AW66" s="442" t="str">
        <f>IF(AW64="","",VLOOKUP(AW64,'【記載例】シフト記号表（勤務時間帯）'!$C$5:$Y$46,23,FALSE))</f>
        <v/>
      </c>
      <c r="AX66" s="441" t="str">
        <f>IF(AX64="","",VLOOKUP(AX64,'【記載例】シフト記号表（勤務時間帯）'!$C$5:$Y$46,23,FALSE))</f>
        <v/>
      </c>
      <c r="AY66" s="1204">
        <f>IF($BB$3="計画",SUM(T66:AU66),IF($BB$3="実績",SUM(T66:AX66),""))</f>
        <v>0</v>
      </c>
      <c r="AZ66" s="1205"/>
      <c r="BA66" s="1206">
        <f>IF($BB$3="計画",AY66/4,IF($BB$3="実績",(AY66/($BB$7/7)),""))</f>
        <v>0</v>
      </c>
      <c r="BB66" s="1207"/>
      <c r="BC66" s="1194"/>
      <c r="BD66" s="1183"/>
      <c r="BE66" s="1183"/>
      <c r="BF66" s="1183"/>
      <c r="BG66" s="1195"/>
    </row>
    <row r="67" spans="2:59" ht="20.25" customHeight="1">
      <c r="B67" s="1228" t="s">
        <v>349</v>
      </c>
      <c r="C67" s="1229"/>
      <c r="D67" s="1229"/>
      <c r="E67" s="1229"/>
      <c r="F67" s="1229"/>
      <c r="G67" s="1229"/>
      <c r="H67" s="1229"/>
      <c r="I67" s="1229"/>
      <c r="J67" s="1229"/>
      <c r="K67" s="1229"/>
      <c r="L67" s="1229"/>
      <c r="M67" s="1229"/>
      <c r="N67" s="1229"/>
      <c r="O67" s="1229"/>
      <c r="P67" s="1229"/>
      <c r="Q67" s="1229"/>
      <c r="R67" s="1229"/>
      <c r="S67" s="1230"/>
      <c r="T67" s="457">
        <v>9</v>
      </c>
      <c r="U67" s="454">
        <v>5</v>
      </c>
      <c r="V67" s="454">
        <v>6</v>
      </c>
      <c r="W67" s="454">
        <v>7</v>
      </c>
      <c r="X67" s="454">
        <v>3</v>
      </c>
      <c r="Y67" s="454">
        <v>5</v>
      </c>
      <c r="Z67" s="456">
        <v>4</v>
      </c>
      <c r="AA67" s="455">
        <v>9</v>
      </c>
      <c r="AB67" s="454">
        <v>8</v>
      </c>
      <c r="AC67" s="454">
        <v>3</v>
      </c>
      <c r="AD67" s="454">
        <v>5</v>
      </c>
      <c r="AE67" s="454">
        <v>6</v>
      </c>
      <c r="AF67" s="454">
        <v>7</v>
      </c>
      <c r="AG67" s="456">
        <v>4</v>
      </c>
      <c r="AH67" s="455">
        <v>3</v>
      </c>
      <c r="AI67" s="454">
        <v>9</v>
      </c>
      <c r="AJ67" s="454">
        <v>6</v>
      </c>
      <c r="AK67" s="454">
        <v>7</v>
      </c>
      <c r="AL67" s="454">
        <v>8</v>
      </c>
      <c r="AM67" s="454">
        <v>9</v>
      </c>
      <c r="AN67" s="456">
        <v>4</v>
      </c>
      <c r="AO67" s="455">
        <v>7</v>
      </c>
      <c r="AP67" s="454">
        <v>5</v>
      </c>
      <c r="AQ67" s="454">
        <v>6</v>
      </c>
      <c r="AR67" s="454">
        <v>8</v>
      </c>
      <c r="AS67" s="454">
        <v>3</v>
      </c>
      <c r="AT67" s="454">
        <v>7</v>
      </c>
      <c r="AU67" s="456">
        <v>5</v>
      </c>
      <c r="AV67" s="455"/>
      <c r="AW67" s="454"/>
      <c r="AX67" s="453"/>
      <c r="AY67" s="1212"/>
      <c r="AZ67" s="1213"/>
      <c r="BA67" s="1218"/>
      <c r="BB67" s="1213"/>
      <c r="BC67" s="1213"/>
      <c r="BD67" s="1213"/>
      <c r="BE67" s="1213"/>
      <c r="BF67" s="1213"/>
      <c r="BG67" s="1219"/>
    </row>
    <row r="68" spans="2:59" ht="20.25" customHeight="1">
      <c r="B68" s="1231" t="s">
        <v>348</v>
      </c>
      <c r="C68" s="1232"/>
      <c r="D68" s="1232"/>
      <c r="E68" s="1232"/>
      <c r="F68" s="1232"/>
      <c r="G68" s="1232"/>
      <c r="H68" s="1232"/>
      <c r="I68" s="1232"/>
      <c r="J68" s="1232"/>
      <c r="K68" s="1232"/>
      <c r="L68" s="1232"/>
      <c r="M68" s="1232"/>
      <c r="N68" s="1232"/>
      <c r="O68" s="1232"/>
      <c r="P68" s="1232"/>
      <c r="Q68" s="1232"/>
      <c r="R68" s="1232"/>
      <c r="S68" s="1233"/>
      <c r="T68" s="450"/>
      <c r="U68" s="447"/>
      <c r="V68" s="447"/>
      <c r="W68" s="447"/>
      <c r="X68" s="447"/>
      <c r="Y68" s="447"/>
      <c r="Z68" s="452"/>
      <c r="AA68" s="451"/>
      <c r="AB68" s="447"/>
      <c r="AC68" s="447"/>
      <c r="AD68" s="447"/>
      <c r="AE68" s="447"/>
      <c r="AF68" s="447"/>
      <c r="AG68" s="452"/>
      <c r="AH68" s="451"/>
      <c r="AI68" s="447"/>
      <c r="AJ68" s="447"/>
      <c r="AK68" s="447"/>
      <c r="AL68" s="447"/>
      <c r="AM68" s="447"/>
      <c r="AN68" s="452"/>
      <c r="AO68" s="451"/>
      <c r="AP68" s="447"/>
      <c r="AQ68" s="447"/>
      <c r="AR68" s="447"/>
      <c r="AS68" s="447"/>
      <c r="AT68" s="447"/>
      <c r="AU68" s="452"/>
      <c r="AV68" s="451"/>
      <c r="AW68" s="447"/>
      <c r="AX68" s="446"/>
      <c r="AY68" s="1214"/>
      <c r="AZ68" s="1215"/>
      <c r="BA68" s="1220"/>
      <c r="BB68" s="1215"/>
      <c r="BC68" s="1215"/>
      <c r="BD68" s="1215"/>
      <c r="BE68" s="1215"/>
      <c r="BF68" s="1215"/>
      <c r="BG68" s="1221"/>
    </row>
    <row r="69" spans="2:59" ht="20.25" customHeight="1">
      <c r="B69" s="1231" t="s">
        <v>347</v>
      </c>
      <c r="C69" s="1232"/>
      <c r="D69" s="1232"/>
      <c r="E69" s="1232"/>
      <c r="F69" s="1232"/>
      <c r="G69" s="1232"/>
      <c r="H69" s="1232"/>
      <c r="I69" s="1232"/>
      <c r="J69" s="1232"/>
      <c r="K69" s="1232"/>
      <c r="L69" s="1232"/>
      <c r="M69" s="1232"/>
      <c r="N69" s="1232"/>
      <c r="O69" s="1232"/>
      <c r="P69" s="1232"/>
      <c r="Q69" s="1232"/>
      <c r="R69" s="1232"/>
      <c r="S69" s="1233"/>
      <c r="T69" s="450">
        <v>10</v>
      </c>
      <c r="U69" s="447">
        <v>10</v>
      </c>
      <c r="V69" s="447">
        <v>10</v>
      </c>
      <c r="W69" s="447">
        <v>10</v>
      </c>
      <c r="X69" s="447">
        <v>10</v>
      </c>
      <c r="Y69" s="447">
        <v>10</v>
      </c>
      <c r="Z69" s="449">
        <v>10</v>
      </c>
      <c r="AA69" s="448">
        <v>10</v>
      </c>
      <c r="AB69" s="447">
        <v>10</v>
      </c>
      <c r="AC69" s="447">
        <v>10</v>
      </c>
      <c r="AD69" s="447">
        <v>10</v>
      </c>
      <c r="AE69" s="447">
        <v>10</v>
      </c>
      <c r="AF69" s="447">
        <v>10</v>
      </c>
      <c r="AG69" s="449">
        <v>10</v>
      </c>
      <c r="AH69" s="448">
        <v>10</v>
      </c>
      <c r="AI69" s="447">
        <v>10</v>
      </c>
      <c r="AJ69" s="447">
        <v>10</v>
      </c>
      <c r="AK69" s="447">
        <v>10</v>
      </c>
      <c r="AL69" s="447">
        <v>10</v>
      </c>
      <c r="AM69" s="447">
        <v>10</v>
      </c>
      <c r="AN69" s="449">
        <v>10</v>
      </c>
      <c r="AO69" s="448">
        <v>10</v>
      </c>
      <c r="AP69" s="447">
        <v>10</v>
      </c>
      <c r="AQ69" s="447">
        <v>10</v>
      </c>
      <c r="AR69" s="447">
        <v>10</v>
      </c>
      <c r="AS69" s="447">
        <v>10</v>
      </c>
      <c r="AT69" s="447">
        <v>10</v>
      </c>
      <c r="AU69" s="449">
        <v>10</v>
      </c>
      <c r="AV69" s="448"/>
      <c r="AW69" s="447"/>
      <c r="AX69" s="446"/>
      <c r="AY69" s="1214"/>
      <c r="AZ69" s="1215"/>
      <c r="BA69" s="1220"/>
      <c r="BB69" s="1215"/>
      <c r="BC69" s="1215"/>
      <c r="BD69" s="1215"/>
      <c r="BE69" s="1215"/>
      <c r="BF69" s="1215"/>
      <c r="BG69" s="1221"/>
    </row>
    <row r="70" spans="2:59" ht="20.25" customHeight="1">
      <c r="B70" s="1231" t="s">
        <v>346</v>
      </c>
      <c r="C70" s="1232"/>
      <c r="D70" s="1232"/>
      <c r="E70" s="1232"/>
      <c r="F70" s="1232"/>
      <c r="G70" s="1232"/>
      <c r="H70" s="1232"/>
      <c r="I70" s="1232"/>
      <c r="J70" s="1232"/>
      <c r="K70" s="1232"/>
      <c r="L70" s="1232"/>
      <c r="M70" s="1232"/>
      <c r="N70" s="1232"/>
      <c r="O70" s="1232"/>
      <c r="P70" s="1232"/>
      <c r="Q70" s="1232"/>
      <c r="R70" s="1232"/>
      <c r="S70" s="1233"/>
      <c r="T70" s="450">
        <v>4</v>
      </c>
      <c r="U70" s="447">
        <v>4</v>
      </c>
      <c r="V70" s="447">
        <v>4</v>
      </c>
      <c r="W70" s="447">
        <v>4</v>
      </c>
      <c r="X70" s="447">
        <v>4</v>
      </c>
      <c r="Y70" s="447">
        <v>4</v>
      </c>
      <c r="Z70" s="449">
        <v>4</v>
      </c>
      <c r="AA70" s="448">
        <v>4</v>
      </c>
      <c r="AB70" s="447">
        <v>4</v>
      </c>
      <c r="AC70" s="447">
        <v>4</v>
      </c>
      <c r="AD70" s="447">
        <v>4</v>
      </c>
      <c r="AE70" s="447">
        <v>4</v>
      </c>
      <c r="AF70" s="447">
        <v>4</v>
      </c>
      <c r="AG70" s="449">
        <v>4</v>
      </c>
      <c r="AH70" s="448">
        <v>4</v>
      </c>
      <c r="AI70" s="447">
        <v>4</v>
      </c>
      <c r="AJ70" s="447">
        <v>4</v>
      </c>
      <c r="AK70" s="447">
        <v>4</v>
      </c>
      <c r="AL70" s="447">
        <v>4</v>
      </c>
      <c r="AM70" s="447">
        <v>4</v>
      </c>
      <c r="AN70" s="449">
        <v>4</v>
      </c>
      <c r="AO70" s="448">
        <v>4</v>
      </c>
      <c r="AP70" s="447">
        <v>4</v>
      </c>
      <c r="AQ70" s="447">
        <v>4</v>
      </c>
      <c r="AR70" s="447">
        <v>4</v>
      </c>
      <c r="AS70" s="447">
        <v>4</v>
      </c>
      <c r="AT70" s="447">
        <v>4</v>
      </c>
      <c r="AU70" s="449">
        <v>4</v>
      </c>
      <c r="AV70" s="448"/>
      <c r="AW70" s="447"/>
      <c r="AX70" s="446"/>
      <c r="AY70" s="1216"/>
      <c r="AZ70" s="1217"/>
      <c r="BA70" s="1220"/>
      <c r="BB70" s="1215"/>
      <c r="BC70" s="1215"/>
      <c r="BD70" s="1215"/>
      <c r="BE70" s="1215"/>
      <c r="BF70" s="1215"/>
      <c r="BG70" s="1221"/>
    </row>
    <row r="71" spans="2:59" ht="20.25" customHeight="1">
      <c r="B71" s="1231" t="s">
        <v>345</v>
      </c>
      <c r="C71" s="1232"/>
      <c r="D71" s="1232"/>
      <c r="E71" s="1232"/>
      <c r="F71" s="1232"/>
      <c r="G71" s="1232"/>
      <c r="H71" s="1232"/>
      <c r="I71" s="1232"/>
      <c r="J71" s="1232"/>
      <c r="K71" s="1232"/>
      <c r="L71" s="1232"/>
      <c r="M71" s="1232"/>
      <c r="N71" s="1232"/>
      <c r="O71" s="1232"/>
      <c r="P71" s="1232"/>
      <c r="Q71" s="1232"/>
      <c r="R71" s="1232"/>
      <c r="S71" s="1233"/>
      <c r="T71" s="445">
        <f t="shared" ref="T71:AX71" ca="1" si="1">IF(SUMIF($C$19:$E$66,"介護従業者",T19:T66)=0,"",SUMIF($C$19:$E$66,"介護従業者",T19:T66))</f>
        <v>46</v>
      </c>
      <c r="U71" s="442">
        <f t="shared" ca="1" si="1"/>
        <v>46</v>
      </c>
      <c r="V71" s="442">
        <f t="shared" ca="1" si="1"/>
        <v>45.5</v>
      </c>
      <c r="W71" s="442">
        <f t="shared" ca="1" si="1"/>
        <v>40.5</v>
      </c>
      <c r="X71" s="442">
        <f t="shared" ca="1" si="1"/>
        <v>40.5</v>
      </c>
      <c r="Y71" s="442">
        <f t="shared" ca="1" si="1"/>
        <v>41.5</v>
      </c>
      <c r="Z71" s="444">
        <f t="shared" ca="1" si="1"/>
        <v>43.5</v>
      </c>
      <c r="AA71" s="443">
        <f t="shared" ca="1" si="1"/>
        <v>43</v>
      </c>
      <c r="AB71" s="442">
        <f t="shared" ca="1" si="1"/>
        <v>48.5</v>
      </c>
      <c r="AC71" s="442">
        <f t="shared" ca="1" si="1"/>
        <v>48.5</v>
      </c>
      <c r="AD71" s="442">
        <f t="shared" ca="1" si="1"/>
        <v>48.5</v>
      </c>
      <c r="AE71" s="442">
        <f t="shared" ca="1" si="1"/>
        <v>45.999999999999993</v>
      </c>
      <c r="AF71" s="442">
        <f t="shared" ca="1" si="1"/>
        <v>48.5</v>
      </c>
      <c r="AG71" s="444">
        <f t="shared" ca="1" si="1"/>
        <v>47.999999999999993</v>
      </c>
      <c r="AH71" s="443">
        <f t="shared" ca="1" si="1"/>
        <v>44</v>
      </c>
      <c r="AI71" s="442">
        <f t="shared" ca="1" si="1"/>
        <v>43</v>
      </c>
      <c r="AJ71" s="442">
        <f t="shared" ca="1" si="1"/>
        <v>43</v>
      </c>
      <c r="AK71" s="442">
        <f t="shared" ca="1" si="1"/>
        <v>46</v>
      </c>
      <c r="AL71" s="442">
        <f t="shared" ca="1" si="1"/>
        <v>46</v>
      </c>
      <c r="AM71" s="442">
        <f t="shared" ca="1" si="1"/>
        <v>46.5</v>
      </c>
      <c r="AN71" s="444">
        <f t="shared" ca="1" si="1"/>
        <v>43.5</v>
      </c>
      <c r="AO71" s="443">
        <f t="shared" ca="1" si="1"/>
        <v>48.5</v>
      </c>
      <c r="AP71" s="442">
        <f t="shared" ca="1" si="1"/>
        <v>42.999999999999993</v>
      </c>
      <c r="AQ71" s="442">
        <f t="shared" ca="1" si="1"/>
        <v>49</v>
      </c>
      <c r="AR71" s="442">
        <f t="shared" ca="1" si="1"/>
        <v>43</v>
      </c>
      <c r="AS71" s="442">
        <f t="shared" ca="1" si="1"/>
        <v>46</v>
      </c>
      <c r="AT71" s="442">
        <f t="shared" ca="1" si="1"/>
        <v>48.5</v>
      </c>
      <c r="AU71" s="444">
        <f t="shared" ca="1" si="1"/>
        <v>46</v>
      </c>
      <c r="AV71" s="443" t="str">
        <f t="shared" ca="1" si="1"/>
        <v/>
      </c>
      <c r="AW71" s="442" t="str">
        <f t="shared" ca="1" si="1"/>
        <v/>
      </c>
      <c r="AX71" s="441" t="str">
        <f t="shared" ca="1" si="1"/>
        <v/>
      </c>
      <c r="AY71" s="1143">
        <f ca="1">IF($BB$3="計画",SUM(T71:AU71),IF($BB$3="実績",SUM(T71:AX71),""))</f>
        <v>1270.5</v>
      </c>
      <c r="AZ71" s="1144"/>
      <c r="BA71" s="1220"/>
      <c r="BB71" s="1215"/>
      <c r="BC71" s="1215"/>
      <c r="BD71" s="1215"/>
      <c r="BE71" s="1215"/>
      <c r="BF71" s="1215"/>
      <c r="BG71" s="1221"/>
    </row>
    <row r="72" spans="2:59" ht="20.25" customHeight="1" thickBot="1">
      <c r="B72" s="1225" t="s">
        <v>344</v>
      </c>
      <c r="C72" s="1226"/>
      <c r="D72" s="1226"/>
      <c r="E72" s="1226"/>
      <c r="F72" s="1226"/>
      <c r="G72" s="1226"/>
      <c r="H72" s="1226"/>
      <c r="I72" s="1226"/>
      <c r="J72" s="1226"/>
      <c r="K72" s="1226"/>
      <c r="L72" s="1226"/>
      <c r="M72" s="1226"/>
      <c r="N72" s="1226"/>
      <c r="O72" s="1226"/>
      <c r="P72" s="1226"/>
      <c r="Q72" s="1226"/>
      <c r="R72" s="1226"/>
      <c r="S72" s="1227"/>
      <c r="T72" s="440">
        <f t="shared" ref="T72:AX72" si="2">IF(SUMIF($F$19:$F$66,"介護従業者",T19:T66)=0,"",SUMIF($F$19:$F$66,"介護従業者",T19:T66))</f>
        <v>11.000000000000002</v>
      </c>
      <c r="U72" s="437">
        <f t="shared" si="2"/>
        <v>11.000000000000002</v>
      </c>
      <c r="V72" s="437">
        <f t="shared" si="2"/>
        <v>11.000000000000002</v>
      </c>
      <c r="W72" s="437">
        <f t="shared" si="2"/>
        <v>11.000000000000002</v>
      </c>
      <c r="X72" s="437">
        <f t="shared" si="2"/>
        <v>11.000000000000002</v>
      </c>
      <c r="Y72" s="437">
        <f t="shared" si="2"/>
        <v>11.000000000000002</v>
      </c>
      <c r="Z72" s="439">
        <f t="shared" si="2"/>
        <v>11.000000000000002</v>
      </c>
      <c r="AA72" s="438">
        <f t="shared" si="2"/>
        <v>11.000000000000002</v>
      </c>
      <c r="AB72" s="437">
        <f t="shared" si="2"/>
        <v>11.000000000000002</v>
      </c>
      <c r="AC72" s="437">
        <f t="shared" si="2"/>
        <v>11.000000000000002</v>
      </c>
      <c r="AD72" s="437">
        <f t="shared" si="2"/>
        <v>11.000000000000002</v>
      </c>
      <c r="AE72" s="437">
        <f t="shared" si="2"/>
        <v>11.000000000000002</v>
      </c>
      <c r="AF72" s="437">
        <f t="shared" si="2"/>
        <v>11.000000000000002</v>
      </c>
      <c r="AG72" s="439">
        <f t="shared" si="2"/>
        <v>11.000000000000002</v>
      </c>
      <c r="AH72" s="438">
        <f t="shared" si="2"/>
        <v>11.000000000000002</v>
      </c>
      <c r="AI72" s="437">
        <f t="shared" si="2"/>
        <v>11.000000000000002</v>
      </c>
      <c r="AJ72" s="437">
        <f t="shared" si="2"/>
        <v>11.000000000000002</v>
      </c>
      <c r="AK72" s="437">
        <f t="shared" si="2"/>
        <v>11.000000000000002</v>
      </c>
      <c r="AL72" s="437">
        <f t="shared" si="2"/>
        <v>11.000000000000002</v>
      </c>
      <c r="AM72" s="437">
        <f t="shared" si="2"/>
        <v>11.000000000000002</v>
      </c>
      <c r="AN72" s="439">
        <f t="shared" si="2"/>
        <v>11.000000000000002</v>
      </c>
      <c r="AO72" s="438">
        <f t="shared" si="2"/>
        <v>11.000000000000002</v>
      </c>
      <c r="AP72" s="437">
        <f t="shared" si="2"/>
        <v>11.000000000000002</v>
      </c>
      <c r="AQ72" s="437">
        <f t="shared" si="2"/>
        <v>11.000000000000002</v>
      </c>
      <c r="AR72" s="437">
        <f t="shared" si="2"/>
        <v>11.000000000000002</v>
      </c>
      <c r="AS72" s="437">
        <f t="shared" si="2"/>
        <v>11.000000000000002</v>
      </c>
      <c r="AT72" s="437">
        <f t="shared" si="2"/>
        <v>11.000000000000002</v>
      </c>
      <c r="AU72" s="439">
        <f t="shared" si="2"/>
        <v>11.000000000000002</v>
      </c>
      <c r="AV72" s="438" t="str">
        <f t="shared" si="2"/>
        <v/>
      </c>
      <c r="AW72" s="437" t="str">
        <f t="shared" si="2"/>
        <v/>
      </c>
      <c r="AX72" s="436" t="str">
        <f t="shared" si="2"/>
        <v/>
      </c>
      <c r="AY72" s="1145">
        <f>IF($BB$3="計画",SUM(T72:AU72),IF($BB$3="実績",SUM(T72:AX72),""))</f>
        <v>308.00000000000006</v>
      </c>
      <c r="AZ72" s="1146"/>
      <c r="BA72" s="1222"/>
      <c r="BB72" s="1223"/>
      <c r="BC72" s="1223"/>
      <c r="BD72" s="1223"/>
      <c r="BE72" s="1223"/>
      <c r="BF72" s="1223"/>
      <c r="BG72" s="1224"/>
    </row>
    <row r="73" spans="2:59" s="432" customFormat="1" ht="20.25" customHeight="1">
      <c r="C73" s="435"/>
      <c r="D73" s="435"/>
      <c r="E73" s="435"/>
      <c r="F73" s="435"/>
      <c r="Q73" s="434"/>
      <c r="BG73" s="433"/>
    </row>
    <row r="74" spans="2:59" ht="20.25" customHeight="1"/>
    <row r="75" spans="2:59" ht="20.25" customHeight="1"/>
    <row r="76" spans="2:59" ht="20.25" customHeight="1"/>
    <row r="77" spans="2:59" ht="20.25" customHeight="1"/>
    <row r="78" spans="2:59" ht="20.25" customHeight="1"/>
    <row r="79" spans="2:59" ht="20.25" customHeight="1"/>
    <row r="80" spans="2:5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27" spans="1:56">
      <c r="A127" s="427"/>
      <c r="B127" s="427"/>
      <c r="C127" s="428"/>
      <c r="D127" s="428"/>
      <c r="E127" s="428"/>
      <c r="F127" s="428"/>
      <c r="G127" s="428"/>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c r="AR127" s="431"/>
      <c r="AS127" s="431"/>
      <c r="AT127" s="431"/>
      <c r="AU127" s="431"/>
      <c r="AV127" s="431"/>
      <c r="AW127" s="430"/>
      <c r="AX127" s="430"/>
      <c r="AY127" s="430"/>
      <c r="AZ127" s="430"/>
      <c r="BA127" s="430"/>
      <c r="BB127" s="430"/>
      <c r="BC127" s="430"/>
      <c r="BD127" s="430"/>
    </row>
    <row r="128" spans="1:56">
      <c r="A128" s="427"/>
      <c r="B128" s="427"/>
      <c r="C128" s="428"/>
      <c r="D128" s="428"/>
      <c r="E128" s="428"/>
      <c r="F128" s="428"/>
      <c r="G128" s="428"/>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31"/>
      <c r="AE128" s="431"/>
      <c r="AF128" s="431"/>
      <c r="AG128" s="431"/>
      <c r="AH128" s="431"/>
      <c r="AI128" s="431"/>
      <c r="AJ128" s="431"/>
      <c r="AK128" s="431"/>
      <c r="AL128" s="431"/>
      <c r="AM128" s="431"/>
      <c r="AN128" s="431"/>
      <c r="AO128" s="431"/>
      <c r="AP128" s="431"/>
      <c r="AQ128" s="431"/>
      <c r="AR128" s="431"/>
      <c r="AS128" s="431"/>
      <c r="AT128" s="431"/>
      <c r="AU128" s="431"/>
      <c r="AV128" s="431"/>
      <c r="AW128" s="430"/>
      <c r="AX128" s="430"/>
      <c r="AY128" s="430"/>
      <c r="AZ128" s="430"/>
      <c r="BA128" s="430"/>
      <c r="BB128" s="430"/>
      <c r="BC128" s="430"/>
      <c r="BD128" s="430"/>
    </row>
    <row r="129" spans="1:15">
      <c r="A129" s="427"/>
      <c r="B129" s="427"/>
      <c r="C129" s="429"/>
      <c r="D129" s="429"/>
      <c r="E129" s="429"/>
      <c r="F129" s="429"/>
      <c r="G129" s="429"/>
      <c r="H129" s="428"/>
      <c r="I129" s="428"/>
      <c r="J129" s="427"/>
      <c r="K129" s="427"/>
      <c r="L129" s="427"/>
      <c r="M129" s="427"/>
      <c r="N129" s="427"/>
      <c r="O129" s="427"/>
    </row>
    <row r="130" spans="1:15">
      <c r="A130" s="427"/>
      <c r="B130" s="427"/>
      <c r="C130" s="429"/>
      <c r="D130" s="429"/>
      <c r="E130" s="429"/>
      <c r="F130" s="429"/>
      <c r="G130" s="429"/>
      <c r="H130" s="428"/>
      <c r="I130" s="428"/>
      <c r="J130" s="427"/>
      <c r="K130" s="427"/>
      <c r="L130" s="427"/>
      <c r="M130" s="427"/>
      <c r="N130" s="427"/>
      <c r="O130" s="427"/>
    </row>
    <row r="131" spans="1:15">
      <c r="C131" s="426"/>
      <c r="D131" s="426"/>
      <c r="E131" s="426"/>
      <c r="F131" s="426"/>
      <c r="G131" s="426"/>
    </row>
    <row r="132" spans="1:15">
      <c r="C132" s="426"/>
      <c r="D132" s="426"/>
      <c r="E132" s="426"/>
      <c r="F132" s="426"/>
      <c r="G132" s="426"/>
    </row>
    <row r="133" spans="1:15">
      <c r="C133" s="426"/>
      <c r="D133" s="426"/>
      <c r="E133" s="426"/>
      <c r="F133" s="426"/>
      <c r="G133" s="426"/>
    </row>
    <row r="134" spans="1:15">
      <c r="C134" s="426"/>
      <c r="D134" s="426"/>
      <c r="E134" s="426"/>
      <c r="F134" s="426"/>
      <c r="G134" s="426"/>
    </row>
  </sheetData>
  <sheetProtection insertRows="0" deleteRows="0"/>
  <mergeCells count="285">
    <mergeCell ref="J12:L12"/>
    <mergeCell ref="N12:P12"/>
    <mergeCell ref="AT12:AU12"/>
    <mergeCell ref="C22:E22"/>
    <mergeCell ref="G22:G24"/>
    <mergeCell ref="H22:K22"/>
    <mergeCell ref="L22:N24"/>
    <mergeCell ref="BC12:BD12"/>
    <mergeCell ref="BC52:BG54"/>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B14:B18"/>
    <mergeCell ref="C14:E18"/>
    <mergeCell ref="G14:G18"/>
    <mergeCell ref="H14:K18"/>
    <mergeCell ref="L14:N18"/>
    <mergeCell ref="AY14:AZ18"/>
    <mergeCell ref="BA14:BB18"/>
    <mergeCell ref="BC14:BG18"/>
    <mergeCell ref="L19:N21"/>
    <mergeCell ref="T15:Z15"/>
    <mergeCell ref="AA15:AG15"/>
    <mergeCell ref="AH15:AN15"/>
    <mergeCell ref="AO15:AU15"/>
    <mergeCell ref="AV15:AX15"/>
    <mergeCell ref="O14:S18"/>
    <mergeCell ref="H21:K21"/>
    <mergeCell ref="B1:R1"/>
    <mergeCell ref="AQ1:BF1"/>
    <mergeCell ref="Z2:AA2"/>
    <mergeCell ref="AC2:AD2"/>
    <mergeCell ref="AG2:AH2"/>
    <mergeCell ref="AQ2:BF2"/>
    <mergeCell ref="BB3:BE3"/>
    <mergeCell ref="BC10:BD10"/>
    <mergeCell ref="J11:L11"/>
    <mergeCell ref="N11:P11"/>
    <mergeCell ref="AT11:AU11"/>
    <mergeCell ref="AT5:AU5"/>
    <mergeCell ref="AX5:AY5"/>
    <mergeCell ref="BB5:BC5"/>
    <mergeCell ref="BB7:BC7"/>
    <mergeCell ref="T9:U9"/>
    <mergeCell ref="AT10:AU10"/>
    <mergeCell ref="AY22:AZ22"/>
    <mergeCell ref="BA22:BB22"/>
    <mergeCell ref="AY19:AZ19"/>
    <mergeCell ref="BA19:BB19"/>
    <mergeCell ref="BC22:BG24"/>
    <mergeCell ref="C23:E23"/>
    <mergeCell ref="H23:K23"/>
    <mergeCell ref="AY23:AZ23"/>
    <mergeCell ref="BA23:BB23"/>
    <mergeCell ref="C24:E24"/>
    <mergeCell ref="BA21:BB21"/>
    <mergeCell ref="H24:K24"/>
    <mergeCell ref="AY21:AZ21"/>
    <mergeCell ref="C19:E19"/>
    <mergeCell ref="G19:G21"/>
    <mergeCell ref="H19:K19"/>
    <mergeCell ref="AY24:AZ24"/>
    <mergeCell ref="BA24:BB24"/>
    <mergeCell ref="BC19:BG21"/>
    <mergeCell ref="C20:E20"/>
    <mergeCell ref="H20:K20"/>
    <mergeCell ref="AY20:AZ20"/>
    <mergeCell ref="BA20:BB20"/>
    <mergeCell ref="C21:E21"/>
    <mergeCell ref="G25:G27"/>
    <mergeCell ref="H25:K25"/>
    <mergeCell ref="L25:N27"/>
    <mergeCell ref="AY25:AZ25"/>
    <mergeCell ref="BA25:BB25"/>
    <mergeCell ref="BC28:BG30"/>
    <mergeCell ref="BC25:BG27"/>
    <mergeCell ref="C26:E26"/>
    <mergeCell ref="H26:K26"/>
    <mergeCell ref="AY26:AZ26"/>
    <mergeCell ref="BA26:BB26"/>
    <mergeCell ref="C27:E27"/>
    <mergeCell ref="H27:K27"/>
    <mergeCell ref="AY27:AZ27"/>
    <mergeCell ref="BA27:BB27"/>
    <mergeCell ref="C25:E25"/>
    <mergeCell ref="C28:E28"/>
    <mergeCell ref="G28:G30"/>
    <mergeCell ref="H28:K28"/>
    <mergeCell ref="L28:N30"/>
    <mergeCell ref="AY28:AZ28"/>
    <mergeCell ref="BA28:BB28"/>
    <mergeCell ref="C29:E29"/>
    <mergeCell ref="H29:K29"/>
    <mergeCell ref="AY29:AZ29"/>
    <mergeCell ref="BA29:BB29"/>
    <mergeCell ref="C30:E30"/>
    <mergeCell ref="H30:K30"/>
    <mergeCell ref="AY30:AZ30"/>
    <mergeCell ref="BA30:BB30"/>
    <mergeCell ref="G31:G33"/>
    <mergeCell ref="H31:K31"/>
    <mergeCell ref="L31:N33"/>
    <mergeCell ref="AY31:AZ31"/>
    <mergeCell ref="BA31:BB31"/>
    <mergeCell ref="BC34:BG36"/>
    <mergeCell ref="BC31:BG33"/>
    <mergeCell ref="C32:E32"/>
    <mergeCell ref="H32:K32"/>
    <mergeCell ref="AY32:AZ32"/>
    <mergeCell ref="BA32:BB32"/>
    <mergeCell ref="C33:E33"/>
    <mergeCell ref="H33:K33"/>
    <mergeCell ref="AY33:AZ33"/>
    <mergeCell ref="BA33:BB33"/>
    <mergeCell ref="C31:E31"/>
    <mergeCell ref="C34:E34"/>
    <mergeCell ref="G34:G36"/>
    <mergeCell ref="H34:K34"/>
    <mergeCell ref="L34:N36"/>
    <mergeCell ref="AY34:AZ34"/>
    <mergeCell ref="BA34:BB34"/>
    <mergeCell ref="C35:E35"/>
    <mergeCell ref="H35:K35"/>
    <mergeCell ref="AY35:AZ35"/>
    <mergeCell ref="BA35:BB35"/>
    <mergeCell ref="C36:E36"/>
    <mergeCell ref="H36:K36"/>
    <mergeCell ref="AY36:AZ36"/>
    <mergeCell ref="BA36:BB36"/>
    <mergeCell ref="G37:G39"/>
    <mergeCell ref="H37:K37"/>
    <mergeCell ref="L37:N39"/>
    <mergeCell ref="AY37:AZ37"/>
    <mergeCell ref="BA37:BB37"/>
    <mergeCell ref="BC40:BG42"/>
    <mergeCell ref="BC37:BG39"/>
    <mergeCell ref="C38:E38"/>
    <mergeCell ref="H38:K38"/>
    <mergeCell ref="AY38:AZ38"/>
    <mergeCell ref="BA38:BB38"/>
    <mergeCell ref="C39:E39"/>
    <mergeCell ref="H39:K39"/>
    <mergeCell ref="AY39:AZ39"/>
    <mergeCell ref="BA39:BB39"/>
    <mergeCell ref="C37:E37"/>
    <mergeCell ref="C40:E40"/>
    <mergeCell ref="G40:G42"/>
    <mergeCell ref="H40:K40"/>
    <mergeCell ref="L40:N42"/>
    <mergeCell ref="AY40:AZ40"/>
    <mergeCell ref="BA40:BB40"/>
    <mergeCell ref="C41:E41"/>
    <mergeCell ref="H41:K41"/>
    <mergeCell ref="AY41:AZ41"/>
    <mergeCell ref="BA41:BB41"/>
    <mergeCell ref="C42:E42"/>
    <mergeCell ref="H42:K42"/>
    <mergeCell ref="AY42:AZ42"/>
    <mergeCell ref="BA42:BB42"/>
    <mergeCell ref="G43:G45"/>
    <mergeCell ref="H43:K43"/>
    <mergeCell ref="L43:N45"/>
    <mergeCell ref="AY43:AZ43"/>
    <mergeCell ref="BA43:BB43"/>
    <mergeCell ref="BC46:BG48"/>
    <mergeCell ref="BC43:BG45"/>
    <mergeCell ref="C44:E44"/>
    <mergeCell ref="H44:K44"/>
    <mergeCell ref="AY44:AZ44"/>
    <mergeCell ref="BA44:BB44"/>
    <mergeCell ref="C45:E45"/>
    <mergeCell ref="H45:K45"/>
    <mergeCell ref="AY45:AZ45"/>
    <mergeCell ref="BA45:BB45"/>
    <mergeCell ref="C43:E43"/>
    <mergeCell ref="C46:E46"/>
    <mergeCell ref="G46:G48"/>
    <mergeCell ref="H46:K46"/>
    <mergeCell ref="L46:N48"/>
    <mergeCell ref="AY46:AZ46"/>
    <mergeCell ref="BA46:BB46"/>
    <mergeCell ref="C47:E47"/>
    <mergeCell ref="H47:K47"/>
    <mergeCell ref="AY47:AZ47"/>
    <mergeCell ref="BA47:BB47"/>
    <mergeCell ref="C48:E48"/>
    <mergeCell ref="H48:K48"/>
    <mergeCell ref="AY48:AZ48"/>
    <mergeCell ref="BA48:BB48"/>
    <mergeCell ref="G49:G51"/>
    <mergeCell ref="H49:K49"/>
    <mergeCell ref="L49:N51"/>
    <mergeCell ref="AY49:AZ49"/>
    <mergeCell ref="BA49:BB49"/>
    <mergeCell ref="BC55:BG57"/>
    <mergeCell ref="BC49:BG51"/>
    <mergeCell ref="C50:E50"/>
    <mergeCell ref="H50:K50"/>
    <mergeCell ref="AY50:AZ50"/>
    <mergeCell ref="BA50:BB50"/>
    <mergeCell ref="C51:E51"/>
    <mergeCell ref="H51:K51"/>
    <mergeCell ref="AY51:AZ51"/>
    <mergeCell ref="BA51:BB51"/>
    <mergeCell ref="C49:E49"/>
    <mergeCell ref="C55:E55"/>
    <mergeCell ref="G55:G57"/>
    <mergeCell ref="H55:K55"/>
    <mergeCell ref="L55:N57"/>
    <mergeCell ref="AY55:AZ55"/>
    <mergeCell ref="BA55:BB55"/>
    <mergeCell ref="C56:E56"/>
    <mergeCell ref="H56:K56"/>
    <mergeCell ref="AY56:AZ56"/>
    <mergeCell ref="BA56:BB56"/>
    <mergeCell ref="C57:E57"/>
    <mergeCell ref="H57:K57"/>
    <mergeCell ref="AY57:AZ57"/>
    <mergeCell ref="BA57:BB57"/>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2:AZ72"/>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AY71:AZ71"/>
    <mergeCell ref="BC61:BG63"/>
    <mergeCell ref="C62:E62"/>
    <mergeCell ref="H62:K62"/>
    <mergeCell ref="AY62:AZ62"/>
    <mergeCell ref="BA62:BB62"/>
    <mergeCell ref="C63:E63"/>
    <mergeCell ref="H63:K63"/>
    <mergeCell ref="AY63:AZ63"/>
    <mergeCell ref="BA63:BB63"/>
    <mergeCell ref="C61:E61"/>
    <mergeCell ref="G64:G66"/>
    <mergeCell ref="H64:K64"/>
    <mergeCell ref="L64:N66"/>
    <mergeCell ref="AY64:AZ64"/>
    <mergeCell ref="BA64:BB64"/>
    <mergeCell ref="BC64:BG66"/>
    <mergeCell ref="C65:E65"/>
    <mergeCell ref="H65:K65"/>
    <mergeCell ref="AY65:AZ65"/>
    <mergeCell ref="BA65:BB65"/>
    <mergeCell ref="C66:E66"/>
    <mergeCell ref="H66:K66"/>
    <mergeCell ref="AY66:AZ66"/>
    <mergeCell ref="BA66:BB66"/>
    <mergeCell ref="C64:E64"/>
  </mergeCells>
  <phoneticPr fontId="3"/>
  <conditionalFormatting sqref="T21:AX21">
    <cfRule type="expression" dxfId="15" priority="16">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7:AX57">
    <cfRule type="expression" dxfId="4" priority="5">
      <formula>OR(T$67=$B56,T$68=$B56)</formula>
    </cfRule>
  </conditionalFormatting>
  <conditionalFormatting sqref="T60:AX60">
    <cfRule type="expression" dxfId="3" priority="4">
      <formula>OR(T$67=$B59,T$68=$B59)</formula>
    </cfRule>
  </conditionalFormatting>
  <conditionalFormatting sqref="T63:AX63">
    <cfRule type="expression" dxfId="2" priority="3">
      <formula>OR(T$67=$B62,T$68=$B62)</formula>
    </cfRule>
  </conditionalFormatting>
  <conditionalFormatting sqref="T66:AX66">
    <cfRule type="expression" dxfId="1" priority="2">
      <formula>OR(T$67=$B65,T$68=$B65)</formula>
    </cfRule>
  </conditionalFormatting>
  <conditionalFormatting sqref="T54:AX54">
    <cfRule type="expression" dxfId="0" priority="1">
      <formula>OR(T$67=$B53,T$68=$B53)</formula>
    </cfRule>
  </conditionalFormatting>
  <dataValidations count="6">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700-000000000000}">
      <formula1>INDIRECT(C20)</formula1>
    </dataValidation>
    <dataValidation type="list" allowBlank="1" showInputMessage="1" showErrorMessage="1" sqref="G22 G25 G28 G31 G34 G37 G40 G43 G46 G19 G64 G61 G49 G58 G55 G52" xr:uid="{00000000-0002-0000-0700-000001000000}">
      <formula1>"A, B, C, D"</formula1>
    </dataValidation>
    <dataValidation type="list" allowBlank="1" showInputMessage="1" showErrorMessage="1" sqref="C20 C65 C23 C26 C29 C32 C35 C38 C41 C44 C47 C62 C50 C59 C56 C53" xr:uid="{00000000-0002-0000-0700-000002000000}">
      <formula1>職種</formula1>
    </dataValidation>
    <dataValidation type="list" allowBlank="1" showInputMessage="1" showErrorMessage="1" sqref="AC3" xr:uid="{00000000-0002-0000-0700-000003000000}">
      <formula1>#REF!</formula1>
    </dataValidation>
    <dataValidation type="decimal" allowBlank="1" showInputMessage="1" showErrorMessage="1" error="入力可能範囲　32～40" sqref="AX5:AY5" xr:uid="{00000000-0002-0000-0700-000004000000}">
      <formula1>32</formula1>
      <formula2>40</formula2>
    </dataValidation>
    <dataValidation type="list" allowBlank="1" showInputMessage="1" showErrorMessage="1" sqref="BB3:BE3" xr:uid="{00000000-0002-0000-0700-000005000000}">
      <formula1>"計画,実績"</formula1>
    </dataValidation>
  </dataValidations>
  <printOptions horizontalCentered="1"/>
  <pageMargins left="0.15748031496062992" right="0.15748031496062992" top="0.19685039370078741" bottom="0.15748031496062992" header="0.15748031496062992" footer="0.15748031496062992"/>
  <pageSetup paperSize="9" scale="44" fitToHeight="0" orientation="landscape" r:id="rId1"/>
  <rowBreaks count="1" manualBreakCount="1">
    <brk id="7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6000000}">
          <x14:formula1>
            <xm:f>'【記載例】シフト記号表（勤務時間帯）'!$C$5:$C$46</xm:f>
          </x14:formula1>
          <xm:sqref>T49:AX49 T61:AX61 T25:AX25 T28:AX28 T22:AX22 T34:AX34 T37:AX37 T31:AX31 T40:AX40 T43:AX43 T46:AX46 T52:AX52 T55:AX55 T58:AX58 T19:AX19 T64:AX64</xm:sqref>
        </x14:dataValidation>
        <x14:dataValidation type="list" allowBlank="1" showInputMessage="1" showErrorMessage="1" xr:uid="{00000000-0002-0000-0700-000007000000}">
          <x14:formula1>
            <xm:f>プルダウン・リスト!$C$4:$C$10</xm:f>
          </x14:formula1>
          <xm:sqref>AQ1:BF1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AA47"/>
  <sheetViews>
    <sheetView topLeftCell="R1" workbookViewId="0">
      <selection activeCell="AB7" sqref="AB7"/>
    </sheetView>
  </sheetViews>
  <sheetFormatPr defaultRowHeight="13.5"/>
  <cols>
    <col min="1" max="1" width="1.625" style="399" customWidth="1"/>
    <col min="2" max="2" width="15.125" style="400" bestFit="1" customWidth="1"/>
    <col min="3" max="3" width="10.625" style="400" customWidth="1"/>
    <col min="4" max="4" width="3.375" style="400" bestFit="1" customWidth="1"/>
    <col min="5" max="5" width="15.625" style="399" customWidth="1"/>
    <col min="6" max="6" width="3.375" style="399" bestFit="1" customWidth="1"/>
    <col min="7" max="7" width="15.625" style="399" customWidth="1"/>
    <col min="8" max="8" width="3.375" style="399" bestFit="1" customWidth="1"/>
    <col min="9" max="9" width="15.625" style="400" customWidth="1"/>
    <col min="10" max="10" width="3.375" style="399" bestFit="1" customWidth="1"/>
    <col min="11" max="11" width="15.625" style="399" customWidth="1"/>
    <col min="12" max="12" width="5" style="399" customWidth="1"/>
    <col min="13" max="13" width="15.625" style="399" customWidth="1"/>
    <col min="14" max="14" width="3.375" style="399" customWidth="1"/>
    <col min="15" max="15" width="15.625" style="399" customWidth="1"/>
    <col min="16" max="16" width="3.375" style="399" customWidth="1"/>
    <col min="17" max="17" width="15.625" style="399" customWidth="1"/>
    <col min="18" max="18" width="3.375" style="399" customWidth="1"/>
    <col min="19" max="19" width="15.625" style="399" customWidth="1"/>
    <col min="20" max="20" width="3.375" style="399" customWidth="1"/>
    <col min="21" max="21" width="15.625" style="399" customWidth="1"/>
    <col min="22" max="22" width="3.375" style="399" customWidth="1"/>
    <col min="23" max="23" width="15.625" style="399" customWidth="1"/>
    <col min="24" max="24" width="3.375" style="399" customWidth="1"/>
    <col min="25" max="25" width="15.625" style="399" customWidth="1"/>
    <col min="26" max="16384" width="9" style="399"/>
  </cols>
  <sheetData>
    <row r="1" spans="2:25">
      <c r="B1" s="424" t="s">
        <v>486</v>
      </c>
    </row>
    <row r="2" spans="2:25">
      <c r="B2" s="421" t="s">
        <v>485</v>
      </c>
      <c r="E2" s="423" t="s">
        <v>484</v>
      </c>
      <c r="F2" s="414"/>
      <c r="G2" s="414"/>
      <c r="H2" s="414"/>
      <c r="I2" s="422" t="s">
        <v>483</v>
      </c>
      <c r="J2" s="414"/>
      <c r="K2" s="414"/>
    </row>
    <row r="3" spans="2:25">
      <c r="B3" s="421"/>
      <c r="E3" s="1171" t="s">
        <v>472</v>
      </c>
      <c r="F3" s="1171"/>
      <c r="G3" s="1171"/>
      <c r="H3" s="1171"/>
      <c r="I3" s="1171"/>
      <c r="J3" s="1171"/>
      <c r="K3" s="1171"/>
      <c r="M3" s="1171" t="s">
        <v>482</v>
      </c>
      <c r="N3" s="1171"/>
      <c r="O3" s="1171"/>
      <c r="Q3" s="1171" t="s">
        <v>481</v>
      </c>
      <c r="R3" s="1171"/>
      <c r="S3" s="1171"/>
      <c r="T3" s="1171"/>
      <c r="U3" s="1171"/>
      <c r="V3" s="1171"/>
      <c r="W3" s="1171"/>
      <c r="Y3" s="420" t="s">
        <v>480</v>
      </c>
    </row>
    <row r="4" spans="2:25">
      <c r="B4" s="400" t="s">
        <v>479</v>
      </c>
      <c r="C4" s="400" t="s">
        <v>478</v>
      </c>
      <c r="E4" s="400" t="s">
        <v>477</v>
      </c>
      <c r="F4" s="400"/>
      <c r="G4" s="400" t="s">
        <v>476</v>
      </c>
      <c r="I4" s="400" t="s">
        <v>473</v>
      </c>
      <c r="K4" s="400" t="s">
        <v>472</v>
      </c>
      <c r="M4" s="400" t="s">
        <v>475</v>
      </c>
      <c r="O4" s="400" t="s">
        <v>474</v>
      </c>
      <c r="Q4" s="400" t="s">
        <v>475</v>
      </c>
      <c r="S4" s="400" t="s">
        <v>474</v>
      </c>
      <c r="U4" s="400" t="s">
        <v>473</v>
      </c>
      <c r="W4" s="400" t="s">
        <v>472</v>
      </c>
      <c r="Y4" s="419" t="s">
        <v>471</v>
      </c>
    </row>
    <row r="5" spans="2:25">
      <c r="B5" s="408" t="s">
        <v>470</v>
      </c>
      <c r="C5" s="409" t="s">
        <v>469</v>
      </c>
      <c r="D5" s="408" t="s">
        <v>404</v>
      </c>
      <c r="E5" s="402" t="s">
        <v>460</v>
      </c>
      <c r="F5" s="408" t="s">
        <v>465</v>
      </c>
      <c r="G5" s="402" t="s">
        <v>460</v>
      </c>
      <c r="H5" s="407" t="s">
        <v>466</v>
      </c>
      <c r="I5" s="402" t="s">
        <v>460</v>
      </c>
      <c r="J5" s="406" t="s">
        <v>535</v>
      </c>
      <c r="K5" s="418" t="s">
        <v>460</v>
      </c>
      <c r="M5" s="405" t="s">
        <v>467</v>
      </c>
      <c r="N5" s="400" t="s">
        <v>465</v>
      </c>
      <c r="O5" s="405" t="s">
        <v>467</v>
      </c>
      <c r="Q5" s="418" t="s">
        <v>407</v>
      </c>
      <c r="R5" s="400" t="s">
        <v>461</v>
      </c>
      <c r="S5" s="418" t="s">
        <v>460</v>
      </c>
      <c r="T5" s="403" t="s">
        <v>464</v>
      </c>
      <c r="U5" s="402" t="s">
        <v>460</v>
      </c>
      <c r="V5" s="399" t="s">
        <v>535</v>
      </c>
      <c r="W5" s="401" t="s">
        <v>460</v>
      </c>
      <c r="Y5" s="401" t="s">
        <v>467</v>
      </c>
    </row>
    <row r="6" spans="2:25">
      <c r="B6" s="408" t="s">
        <v>463</v>
      </c>
      <c r="C6" s="409" t="s">
        <v>462</v>
      </c>
      <c r="D6" s="408" t="s">
        <v>536</v>
      </c>
      <c r="E6" s="402" t="s">
        <v>460</v>
      </c>
      <c r="F6" s="408" t="s">
        <v>461</v>
      </c>
      <c r="G6" s="402" t="s">
        <v>460</v>
      </c>
      <c r="H6" s="407" t="s">
        <v>466</v>
      </c>
      <c r="I6" s="402" t="s">
        <v>407</v>
      </c>
      <c r="J6" s="406" t="s">
        <v>401</v>
      </c>
      <c r="K6" s="418" t="s">
        <v>460</v>
      </c>
      <c r="M6" s="405" t="s">
        <v>407</v>
      </c>
      <c r="N6" s="400" t="s">
        <v>461</v>
      </c>
      <c r="O6" s="405" t="s">
        <v>460</v>
      </c>
      <c r="Q6" s="418" t="s">
        <v>407</v>
      </c>
      <c r="R6" s="400" t="s">
        <v>461</v>
      </c>
      <c r="S6" s="418" t="s">
        <v>460</v>
      </c>
      <c r="T6" s="403" t="s">
        <v>466</v>
      </c>
      <c r="U6" s="402" t="s">
        <v>460</v>
      </c>
      <c r="V6" s="399" t="s">
        <v>535</v>
      </c>
      <c r="W6" s="401" t="s">
        <v>460</v>
      </c>
      <c r="Y6" s="401" t="s">
        <v>460</v>
      </c>
    </row>
    <row r="7" spans="2:25">
      <c r="B7" s="408" t="s">
        <v>459</v>
      </c>
      <c r="C7" s="409" t="s">
        <v>458</v>
      </c>
      <c r="D7" s="408" t="s">
        <v>404</v>
      </c>
      <c r="E7" s="402" t="s">
        <v>407</v>
      </c>
      <c r="F7" s="408" t="s">
        <v>403</v>
      </c>
      <c r="G7" s="402" t="s">
        <v>407</v>
      </c>
      <c r="H7" s="407" t="s">
        <v>402</v>
      </c>
      <c r="I7" s="402" t="s">
        <v>407</v>
      </c>
      <c r="J7" s="406" t="s">
        <v>401</v>
      </c>
      <c r="K7" s="418" t="s">
        <v>407</v>
      </c>
      <c r="M7" s="405" t="s">
        <v>407</v>
      </c>
      <c r="N7" s="400" t="s">
        <v>403</v>
      </c>
      <c r="O7" s="405" t="s">
        <v>407</v>
      </c>
      <c r="Q7" s="418" t="s">
        <v>407</v>
      </c>
      <c r="R7" s="400" t="s">
        <v>403</v>
      </c>
      <c r="S7" s="418" t="s">
        <v>407</v>
      </c>
      <c r="T7" s="403" t="s">
        <v>402</v>
      </c>
      <c r="U7" s="402" t="s">
        <v>407</v>
      </c>
      <c r="V7" s="399" t="s">
        <v>401</v>
      </c>
      <c r="W7" s="401" t="s">
        <v>407</v>
      </c>
      <c r="Y7" s="401" t="s">
        <v>407</v>
      </c>
    </row>
    <row r="8" spans="2:25">
      <c r="B8" s="408"/>
      <c r="C8" s="409" t="s">
        <v>456</v>
      </c>
      <c r="D8" s="408" t="s">
        <v>404</v>
      </c>
      <c r="E8" s="402">
        <v>0.29166666666666669</v>
      </c>
      <c r="F8" s="408" t="s">
        <v>403</v>
      </c>
      <c r="G8" s="402">
        <v>0.66666666666666663</v>
      </c>
      <c r="H8" s="407" t="s">
        <v>402</v>
      </c>
      <c r="I8" s="402">
        <v>4.1666666666666664E-2</v>
      </c>
      <c r="J8" s="406" t="s">
        <v>401</v>
      </c>
      <c r="K8" s="401">
        <f t="shared" ref="K8:K21" si="0">IF(OR(E8="",G8=""),"",(G8+IF(E8&gt;G8,1,0)-E8-I8)*24)</f>
        <v>7.9999999999999982</v>
      </c>
      <c r="M8" s="405">
        <f>「勤務実績及び利用者実績表」!$J$11</f>
        <v>0.29166666666666669</v>
      </c>
      <c r="N8" s="400" t="s">
        <v>403</v>
      </c>
      <c r="O8" s="405">
        <f>「勤務実績及び利用者実績表」!$N$11</f>
        <v>0.83333333333333337</v>
      </c>
      <c r="Q8" s="404">
        <f t="shared" ref="Q8:Q21" si="1">IF(E8="","",IF(E8&lt;M8,M8,IF(E8&gt;=O8,"",E8)))</f>
        <v>0.29166666666666669</v>
      </c>
      <c r="R8" s="400" t="s">
        <v>403</v>
      </c>
      <c r="S8" s="404">
        <f t="shared" ref="S8:S21" si="2">IF(G8="","",IF(G8&gt;E8,IF(G8&lt;O8,G8,O8),O8))</f>
        <v>0.66666666666666663</v>
      </c>
      <c r="T8" s="403" t="s">
        <v>402</v>
      </c>
      <c r="U8" s="402">
        <f t="shared" ref="U8:U21" si="3">I8</f>
        <v>4.1666666666666664E-2</v>
      </c>
      <c r="V8" s="399" t="s">
        <v>401</v>
      </c>
      <c r="W8" s="401">
        <f t="shared" ref="W8:W21" si="4">IF(Q8="","",IF((S8+IF(Q8&gt;S8,1,0)-Q8-U8)*24=0,"",(S8+IF(Q8&gt;S8,1,0)-Q8-U8)*24))</f>
        <v>7.9999999999999982</v>
      </c>
      <c r="Y8" s="401" t="str">
        <f t="shared" ref="Y8:Y21" si="5">IF(W8="",K8,IF(OR(K8-W8=0,K8-W8&lt;0),"-",K8-W8))</f>
        <v>-</v>
      </c>
    </row>
    <row r="9" spans="2:25">
      <c r="B9" s="408"/>
      <c r="C9" s="409" t="s">
        <v>534</v>
      </c>
      <c r="D9" s="408" t="s">
        <v>404</v>
      </c>
      <c r="E9" s="402">
        <v>0.45833333333333331</v>
      </c>
      <c r="F9" s="408" t="s">
        <v>403</v>
      </c>
      <c r="G9" s="402">
        <v>0.83333333333333337</v>
      </c>
      <c r="H9" s="407" t="s">
        <v>402</v>
      </c>
      <c r="I9" s="402">
        <v>4.1666666666666664E-2</v>
      </c>
      <c r="J9" s="406" t="s">
        <v>401</v>
      </c>
      <c r="K9" s="401">
        <f t="shared" si="0"/>
        <v>8</v>
      </c>
      <c r="M9" s="405">
        <f>「勤務実績及び利用者実績表」!$J$11</f>
        <v>0.29166666666666669</v>
      </c>
      <c r="N9" s="400" t="s">
        <v>403</v>
      </c>
      <c r="O9" s="405">
        <f>「勤務実績及び利用者実績表」!$N$11</f>
        <v>0.83333333333333337</v>
      </c>
      <c r="Q9" s="404">
        <f t="shared" si="1"/>
        <v>0.45833333333333331</v>
      </c>
      <c r="R9" s="400" t="s">
        <v>403</v>
      </c>
      <c r="S9" s="404">
        <f t="shared" si="2"/>
        <v>0.83333333333333337</v>
      </c>
      <c r="T9" s="403" t="s">
        <v>402</v>
      </c>
      <c r="U9" s="402">
        <f t="shared" si="3"/>
        <v>4.1666666666666664E-2</v>
      </c>
      <c r="V9" s="399" t="s">
        <v>401</v>
      </c>
      <c r="W9" s="401">
        <f t="shared" si="4"/>
        <v>8</v>
      </c>
      <c r="Y9" s="401" t="str">
        <f t="shared" si="5"/>
        <v>-</v>
      </c>
    </row>
    <row r="10" spans="2:25">
      <c r="B10" s="408"/>
      <c r="C10" s="409" t="s">
        <v>533</v>
      </c>
      <c r="D10" s="408" t="s">
        <v>404</v>
      </c>
      <c r="E10" s="402">
        <v>0.375</v>
      </c>
      <c r="F10" s="408" t="s">
        <v>403</v>
      </c>
      <c r="G10" s="402">
        <v>0.75</v>
      </c>
      <c r="H10" s="407" t="s">
        <v>402</v>
      </c>
      <c r="I10" s="402">
        <v>4.1666666666666699E-2</v>
      </c>
      <c r="J10" s="406" t="s">
        <v>401</v>
      </c>
      <c r="K10" s="401">
        <f t="shared" si="0"/>
        <v>8</v>
      </c>
      <c r="M10" s="405">
        <f>「勤務実績及び利用者実績表」!$J$11</f>
        <v>0.29166666666666669</v>
      </c>
      <c r="N10" s="400" t="s">
        <v>403</v>
      </c>
      <c r="O10" s="405">
        <f>「勤務実績及び利用者実績表」!$N$11</f>
        <v>0.83333333333333337</v>
      </c>
      <c r="Q10" s="404">
        <f t="shared" si="1"/>
        <v>0.375</v>
      </c>
      <c r="R10" s="400" t="s">
        <v>403</v>
      </c>
      <c r="S10" s="404">
        <f t="shared" si="2"/>
        <v>0.75</v>
      </c>
      <c r="T10" s="403" t="s">
        <v>402</v>
      </c>
      <c r="U10" s="402">
        <f t="shared" si="3"/>
        <v>4.1666666666666699E-2</v>
      </c>
      <c r="V10" s="399" t="s">
        <v>401</v>
      </c>
      <c r="W10" s="401">
        <f t="shared" si="4"/>
        <v>8</v>
      </c>
      <c r="Y10" s="401" t="str">
        <f t="shared" si="5"/>
        <v>-</v>
      </c>
    </row>
    <row r="11" spans="2:25">
      <c r="B11" s="408"/>
      <c r="C11" s="409" t="s">
        <v>453</v>
      </c>
      <c r="D11" s="408" t="s">
        <v>404</v>
      </c>
      <c r="E11" s="402">
        <v>0.35416666666666669</v>
      </c>
      <c r="F11" s="408" t="s">
        <v>403</v>
      </c>
      <c r="G11" s="402">
        <v>0.72916666666666663</v>
      </c>
      <c r="H11" s="407" t="s">
        <v>402</v>
      </c>
      <c r="I11" s="402">
        <v>4.1666666666666664E-2</v>
      </c>
      <c r="J11" s="406" t="s">
        <v>401</v>
      </c>
      <c r="K11" s="401">
        <f t="shared" si="0"/>
        <v>7.9999999999999982</v>
      </c>
      <c r="M11" s="405">
        <f>「勤務実績及び利用者実績表」!$J$11</f>
        <v>0.29166666666666669</v>
      </c>
      <c r="N11" s="400" t="s">
        <v>403</v>
      </c>
      <c r="O11" s="405">
        <f>「勤務実績及び利用者実績表」!$N$11</f>
        <v>0.83333333333333337</v>
      </c>
      <c r="Q11" s="404">
        <f t="shared" si="1"/>
        <v>0.35416666666666669</v>
      </c>
      <c r="R11" s="400" t="s">
        <v>403</v>
      </c>
      <c r="S11" s="404">
        <f t="shared" si="2"/>
        <v>0.72916666666666663</v>
      </c>
      <c r="T11" s="403" t="s">
        <v>402</v>
      </c>
      <c r="U11" s="402">
        <f t="shared" si="3"/>
        <v>4.1666666666666664E-2</v>
      </c>
      <c r="V11" s="399" t="s">
        <v>401</v>
      </c>
      <c r="W11" s="401">
        <f t="shared" si="4"/>
        <v>7.9999999999999982</v>
      </c>
      <c r="Y11" s="401" t="str">
        <f t="shared" si="5"/>
        <v>-</v>
      </c>
    </row>
    <row r="12" spans="2:25">
      <c r="B12" s="408"/>
      <c r="C12" s="409" t="s">
        <v>450</v>
      </c>
      <c r="D12" s="408" t="s">
        <v>404</v>
      </c>
      <c r="E12" s="402">
        <v>0.375</v>
      </c>
      <c r="F12" s="408" t="s">
        <v>403</v>
      </c>
      <c r="G12" s="402">
        <v>0.60416666666666663</v>
      </c>
      <c r="H12" s="407" t="s">
        <v>402</v>
      </c>
      <c r="I12" s="402">
        <v>0</v>
      </c>
      <c r="J12" s="406" t="s">
        <v>401</v>
      </c>
      <c r="K12" s="401">
        <f t="shared" si="0"/>
        <v>5.4999999999999991</v>
      </c>
      <c r="M12" s="405">
        <f>「勤務実績及び利用者実績表」!$J$11</f>
        <v>0.29166666666666669</v>
      </c>
      <c r="N12" s="400" t="s">
        <v>403</v>
      </c>
      <c r="O12" s="405">
        <f>「勤務実績及び利用者実績表」!$N$11</f>
        <v>0.83333333333333337</v>
      </c>
      <c r="Q12" s="404">
        <f t="shared" si="1"/>
        <v>0.375</v>
      </c>
      <c r="R12" s="400" t="s">
        <v>403</v>
      </c>
      <c r="S12" s="404">
        <f t="shared" si="2"/>
        <v>0.60416666666666663</v>
      </c>
      <c r="T12" s="403" t="s">
        <v>402</v>
      </c>
      <c r="U12" s="402">
        <f t="shared" si="3"/>
        <v>0</v>
      </c>
      <c r="V12" s="399" t="s">
        <v>401</v>
      </c>
      <c r="W12" s="401">
        <f t="shared" si="4"/>
        <v>5.4999999999999991</v>
      </c>
      <c r="Y12" s="401" t="str">
        <f t="shared" si="5"/>
        <v>-</v>
      </c>
    </row>
    <row r="13" spans="2:25">
      <c r="B13" s="408"/>
      <c r="C13" s="409" t="s">
        <v>449</v>
      </c>
      <c r="D13" s="408" t="s">
        <v>404</v>
      </c>
      <c r="E13" s="402">
        <v>0.375</v>
      </c>
      <c r="F13" s="408" t="s">
        <v>403</v>
      </c>
      <c r="G13" s="402">
        <v>0.625</v>
      </c>
      <c r="H13" s="407" t="s">
        <v>402</v>
      </c>
      <c r="I13" s="402">
        <v>2.0833333333333332E-2</v>
      </c>
      <c r="J13" s="406" t="s">
        <v>401</v>
      </c>
      <c r="K13" s="401">
        <f t="shared" si="0"/>
        <v>5.5</v>
      </c>
      <c r="M13" s="405">
        <f>「勤務実績及び利用者実績表」!$J$11</f>
        <v>0.29166666666666669</v>
      </c>
      <c r="N13" s="400" t="s">
        <v>403</v>
      </c>
      <c r="O13" s="405">
        <f>「勤務実績及び利用者実績表」!$N$11</f>
        <v>0.83333333333333337</v>
      </c>
      <c r="Q13" s="404">
        <f t="shared" si="1"/>
        <v>0.375</v>
      </c>
      <c r="R13" s="400" t="s">
        <v>403</v>
      </c>
      <c r="S13" s="404">
        <f t="shared" si="2"/>
        <v>0.625</v>
      </c>
      <c r="T13" s="403" t="s">
        <v>402</v>
      </c>
      <c r="U13" s="402">
        <f t="shared" si="3"/>
        <v>2.0833333333333332E-2</v>
      </c>
      <c r="V13" s="399" t="s">
        <v>401</v>
      </c>
      <c r="W13" s="401">
        <f t="shared" si="4"/>
        <v>5.5</v>
      </c>
      <c r="Y13" s="401" t="str">
        <f t="shared" si="5"/>
        <v>-</v>
      </c>
    </row>
    <row r="14" spans="2:25">
      <c r="B14" s="408"/>
      <c r="C14" s="409" t="s">
        <v>448</v>
      </c>
      <c r="D14" s="408" t="s">
        <v>404</v>
      </c>
      <c r="E14" s="402">
        <v>0.29166666666666669</v>
      </c>
      <c r="F14" s="408" t="s">
        <v>403</v>
      </c>
      <c r="G14" s="402">
        <v>0.39583333333333331</v>
      </c>
      <c r="H14" s="407" t="s">
        <v>402</v>
      </c>
      <c r="I14" s="402">
        <v>0</v>
      </c>
      <c r="J14" s="406" t="s">
        <v>401</v>
      </c>
      <c r="K14" s="401">
        <f t="shared" si="0"/>
        <v>2.4999999999999991</v>
      </c>
      <c r="M14" s="405">
        <f>「勤務実績及び利用者実績表」!$J$11</f>
        <v>0.29166666666666669</v>
      </c>
      <c r="N14" s="400" t="s">
        <v>403</v>
      </c>
      <c r="O14" s="405">
        <f>「勤務実績及び利用者実績表」!$N$11</f>
        <v>0.83333333333333337</v>
      </c>
      <c r="Q14" s="404">
        <f t="shared" si="1"/>
        <v>0.29166666666666669</v>
      </c>
      <c r="R14" s="400" t="s">
        <v>403</v>
      </c>
      <c r="S14" s="404">
        <f t="shared" si="2"/>
        <v>0.39583333333333331</v>
      </c>
      <c r="T14" s="403" t="s">
        <v>402</v>
      </c>
      <c r="U14" s="402">
        <f t="shared" si="3"/>
        <v>0</v>
      </c>
      <c r="V14" s="399" t="s">
        <v>401</v>
      </c>
      <c r="W14" s="401">
        <f t="shared" si="4"/>
        <v>2.4999999999999991</v>
      </c>
      <c r="Y14" s="401" t="str">
        <f t="shared" si="5"/>
        <v>-</v>
      </c>
    </row>
    <row r="15" spans="2:25">
      <c r="B15" s="408"/>
      <c r="C15" s="409" t="s">
        <v>447</v>
      </c>
      <c r="D15" s="408" t="s">
        <v>404</v>
      </c>
      <c r="E15" s="402">
        <v>0.6875</v>
      </c>
      <c r="F15" s="408" t="s">
        <v>403</v>
      </c>
      <c r="G15" s="402">
        <v>0.83333333333333337</v>
      </c>
      <c r="H15" s="407" t="s">
        <v>402</v>
      </c>
      <c r="I15" s="402">
        <v>0</v>
      </c>
      <c r="J15" s="406" t="s">
        <v>401</v>
      </c>
      <c r="K15" s="401">
        <f t="shared" si="0"/>
        <v>3.5000000000000009</v>
      </c>
      <c r="M15" s="405">
        <f>「勤務実績及び利用者実績表」!$J$11</f>
        <v>0.29166666666666669</v>
      </c>
      <c r="N15" s="400" t="s">
        <v>403</v>
      </c>
      <c r="O15" s="405">
        <f>「勤務実績及び利用者実績表」!$N$11</f>
        <v>0.83333333333333337</v>
      </c>
      <c r="Q15" s="404">
        <f t="shared" si="1"/>
        <v>0.6875</v>
      </c>
      <c r="R15" s="400" t="s">
        <v>403</v>
      </c>
      <c r="S15" s="404">
        <f t="shared" si="2"/>
        <v>0.83333333333333337</v>
      </c>
      <c r="T15" s="403" t="s">
        <v>402</v>
      </c>
      <c r="U15" s="402">
        <f t="shared" si="3"/>
        <v>0</v>
      </c>
      <c r="V15" s="399" t="s">
        <v>401</v>
      </c>
      <c r="W15" s="401">
        <f t="shared" si="4"/>
        <v>3.5000000000000009</v>
      </c>
      <c r="Y15" s="401" t="str">
        <f t="shared" si="5"/>
        <v>-</v>
      </c>
    </row>
    <row r="16" spans="2:25">
      <c r="B16" s="408"/>
      <c r="C16" s="409" t="s">
        <v>446</v>
      </c>
      <c r="D16" s="408" t="s">
        <v>404</v>
      </c>
      <c r="E16" s="402">
        <v>0.66666666666666663</v>
      </c>
      <c r="F16" s="408" t="s">
        <v>403</v>
      </c>
      <c r="G16" s="402">
        <v>0.29166666666666669</v>
      </c>
      <c r="H16" s="407" t="s">
        <v>402</v>
      </c>
      <c r="I16" s="402">
        <v>4.1666666666666664E-2</v>
      </c>
      <c r="J16" s="406" t="s">
        <v>401</v>
      </c>
      <c r="K16" s="401">
        <f t="shared" si="0"/>
        <v>14.000000000000004</v>
      </c>
      <c r="M16" s="405">
        <f>「勤務実績及び利用者実績表」!$J$11</f>
        <v>0.29166666666666669</v>
      </c>
      <c r="N16" s="400" t="s">
        <v>403</v>
      </c>
      <c r="O16" s="405">
        <f>「勤務実績及び利用者実績表」!$N$11</f>
        <v>0.83333333333333337</v>
      </c>
      <c r="Q16" s="404">
        <f t="shared" si="1"/>
        <v>0.66666666666666663</v>
      </c>
      <c r="R16" s="400" t="s">
        <v>403</v>
      </c>
      <c r="S16" s="404">
        <f t="shared" si="2"/>
        <v>0.83333333333333337</v>
      </c>
      <c r="T16" s="403" t="s">
        <v>402</v>
      </c>
      <c r="U16" s="402">
        <f t="shared" si="3"/>
        <v>4.1666666666666664E-2</v>
      </c>
      <c r="V16" s="399" t="s">
        <v>401</v>
      </c>
      <c r="W16" s="401">
        <f t="shared" si="4"/>
        <v>3.0000000000000018</v>
      </c>
      <c r="Y16" s="401">
        <f t="shared" si="5"/>
        <v>11.000000000000002</v>
      </c>
    </row>
    <row r="17" spans="2:25">
      <c r="B17" s="408"/>
      <c r="C17" s="409" t="s">
        <v>445</v>
      </c>
      <c r="D17" s="408" t="s">
        <v>404</v>
      </c>
      <c r="E17" s="402">
        <v>0.29166666666666669</v>
      </c>
      <c r="F17" s="408" t="s">
        <v>403</v>
      </c>
      <c r="G17" s="402">
        <v>0.375</v>
      </c>
      <c r="H17" s="407" t="s">
        <v>402</v>
      </c>
      <c r="I17" s="402">
        <v>0</v>
      </c>
      <c r="J17" s="406" t="s">
        <v>401</v>
      </c>
      <c r="K17" s="401">
        <f t="shared" si="0"/>
        <v>1.9999999999999996</v>
      </c>
      <c r="M17" s="405">
        <f>「勤務実績及び利用者実績表」!$J$11</f>
        <v>0.29166666666666669</v>
      </c>
      <c r="N17" s="400" t="s">
        <v>403</v>
      </c>
      <c r="O17" s="405">
        <f>「勤務実績及び利用者実績表」!$N$11</f>
        <v>0.83333333333333337</v>
      </c>
      <c r="Q17" s="404">
        <f t="shared" si="1"/>
        <v>0.29166666666666669</v>
      </c>
      <c r="R17" s="400" t="s">
        <v>403</v>
      </c>
      <c r="S17" s="404">
        <f t="shared" si="2"/>
        <v>0.375</v>
      </c>
      <c r="T17" s="403" t="s">
        <v>402</v>
      </c>
      <c r="U17" s="402">
        <f t="shared" si="3"/>
        <v>0</v>
      </c>
      <c r="V17" s="399" t="s">
        <v>401</v>
      </c>
      <c r="W17" s="401">
        <f t="shared" si="4"/>
        <v>1.9999999999999996</v>
      </c>
      <c r="Y17" s="401" t="str">
        <f t="shared" si="5"/>
        <v>-</v>
      </c>
    </row>
    <row r="18" spans="2:25">
      <c r="B18" s="408"/>
      <c r="C18" s="409" t="s">
        <v>444</v>
      </c>
      <c r="D18" s="408" t="s">
        <v>404</v>
      </c>
      <c r="E18" s="402"/>
      <c r="F18" s="408" t="s">
        <v>403</v>
      </c>
      <c r="G18" s="402"/>
      <c r="H18" s="407" t="s">
        <v>402</v>
      </c>
      <c r="I18" s="402">
        <v>0</v>
      </c>
      <c r="J18" s="406" t="s">
        <v>401</v>
      </c>
      <c r="K18" s="401" t="str">
        <f t="shared" si="0"/>
        <v/>
      </c>
      <c r="M18" s="405">
        <f>「勤務実績及び利用者実績表」!$J$11</f>
        <v>0.29166666666666669</v>
      </c>
      <c r="N18" s="400" t="s">
        <v>403</v>
      </c>
      <c r="O18" s="405">
        <f>「勤務実績及び利用者実績表」!$N$11</f>
        <v>0.83333333333333337</v>
      </c>
      <c r="Q18" s="404" t="str">
        <f t="shared" si="1"/>
        <v/>
      </c>
      <c r="R18" s="400" t="s">
        <v>403</v>
      </c>
      <c r="S18" s="404" t="str">
        <f t="shared" si="2"/>
        <v/>
      </c>
      <c r="T18" s="403" t="s">
        <v>402</v>
      </c>
      <c r="U18" s="402">
        <f t="shared" si="3"/>
        <v>0</v>
      </c>
      <c r="V18" s="399" t="s">
        <v>401</v>
      </c>
      <c r="W18" s="401" t="str">
        <f t="shared" si="4"/>
        <v/>
      </c>
      <c r="Y18" s="401" t="str">
        <f t="shared" si="5"/>
        <v/>
      </c>
    </row>
    <row r="19" spans="2:25">
      <c r="B19" s="408"/>
      <c r="C19" s="409" t="s">
        <v>443</v>
      </c>
      <c r="D19" s="408" t="s">
        <v>404</v>
      </c>
      <c r="E19" s="402"/>
      <c r="F19" s="408" t="s">
        <v>403</v>
      </c>
      <c r="G19" s="402"/>
      <c r="H19" s="407" t="s">
        <v>402</v>
      </c>
      <c r="I19" s="402">
        <v>0</v>
      </c>
      <c r="J19" s="406" t="s">
        <v>401</v>
      </c>
      <c r="K19" s="401" t="str">
        <f t="shared" si="0"/>
        <v/>
      </c>
      <c r="M19" s="405">
        <f>「勤務実績及び利用者実績表」!$J$11</f>
        <v>0.29166666666666669</v>
      </c>
      <c r="N19" s="400" t="s">
        <v>403</v>
      </c>
      <c r="O19" s="405">
        <f>「勤務実績及び利用者実績表」!$N$11</f>
        <v>0.83333333333333337</v>
      </c>
      <c r="Q19" s="404" t="str">
        <f t="shared" si="1"/>
        <v/>
      </c>
      <c r="R19" s="400" t="s">
        <v>403</v>
      </c>
      <c r="S19" s="404" t="str">
        <f t="shared" si="2"/>
        <v/>
      </c>
      <c r="T19" s="403" t="s">
        <v>402</v>
      </c>
      <c r="U19" s="402">
        <f t="shared" si="3"/>
        <v>0</v>
      </c>
      <c r="V19" s="399" t="s">
        <v>401</v>
      </c>
      <c r="W19" s="401" t="str">
        <f t="shared" si="4"/>
        <v/>
      </c>
      <c r="Y19" s="401" t="str">
        <f t="shared" si="5"/>
        <v/>
      </c>
    </row>
    <row r="20" spans="2:25">
      <c r="B20" s="408"/>
      <c r="C20" s="409" t="s">
        <v>442</v>
      </c>
      <c r="D20" s="408" t="s">
        <v>404</v>
      </c>
      <c r="E20" s="402"/>
      <c r="F20" s="408" t="s">
        <v>403</v>
      </c>
      <c r="G20" s="402"/>
      <c r="H20" s="407" t="s">
        <v>402</v>
      </c>
      <c r="I20" s="402">
        <v>0</v>
      </c>
      <c r="J20" s="406" t="s">
        <v>401</v>
      </c>
      <c r="K20" s="401" t="str">
        <f t="shared" si="0"/>
        <v/>
      </c>
      <c r="M20" s="405">
        <f>「勤務実績及び利用者実績表」!$J$11</f>
        <v>0.29166666666666669</v>
      </c>
      <c r="N20" s="400" t="s">
        <v>403</v>
      </c>
      <c r="O20" s="405">
        <f>「勤務実績及び利用者実績表」!$N$11</f>
        <v>0.83333333333333337</v>
      </c>
      <c r="Q20" s="404" t="str">
        <f t="shared" si="1"/>
        <v/>
      </c>
      <c r="R20" s="400" t="s">
        <v>403</v>
      </c>
      <c r="S20" s="404" t="str">
        <f t="shared" si="2"/>
        <v/>
      </c>
      <c r="T20" s="403" t="s">
        <v>402</v>
      </c>
      <c r="U20" s="402">
        <f t="shared" si="3"/>
        <v>0</v>
      </c>
      <c r="V20" s="399" t="s">
        <v>401</v>
      </c>
      <c r="W20" s="401" t="str">
        <f t="shared" si="4"/>
        <v/>
      </c>
      <c r="Y20" s="401" t="str">
        <f t="shared" si="5"/>
        <v/>
      </c>
    </row>
    <row r="21" spans="2:25">
      <c r="B21" s="408"/>
      <c r="C21" s="409" t="s">
        <v>441</v>
      </c>
      <c r="D21" s="408" t="s">
        <v>404</v>
      </c>
      <c r="E21" s="402"/>
      <c r="F21" s="408" t="s">
        <v>403</v>
      </c>
      <c r="G21" s="402"/>
      <c r="H21" s="407" t="s">
        <v>402</v>
      </c>
      <c r="I21" s="402">
        <v>0</v>
      </c>
      <c r="J21" s="406" t="s">
        <v>401</v>
      </c>
      <c r="K21" s="401" t="str">
        <f t="shared" si="0"/>
        <v/>
      </c>
      <c r="M21" s="405">
        <f>「勤務実績及び利用者実績表」!$J$11</f>
        <v>0.29166666666666669</v>
      </c>
      <c r="N21" s="400" t="s">
        <v>403</v>
      </c>
      <c r="O21" s="405">
        <f>「勤務実績及び利用者実績表」!$N$11</f>
        <v>0.83333333333333337</v>
      </c>
      <c r="Q21" s="404" t="str">
        <f t="shared" si="1"/>
        <v/>
      </c>
      <c r="R21" s="400" t="s">
        <v>403</v>
      </c>
      <c r="S21" s="404" t="str">
        <f t="shared" si="2"/>
        <v/>
      </c>
      <c r="T21" s="403" t="s">
        <v>402</v>
      </c>
      <c r="U21" s="402">
        <f t="shared" si="3"/>
        <v>0</v>
      </c>
      <c r="V21" s="399" t="s">
        <v>401</v>
      </c>
      <c r="W21" s="401" t="str">
        <f t="shared" si="4"/>
        <v/>
      </c>
      <c r="Y21" s="401" t="str">
        <f t="shared" si="5"/>
        <v/>
      </c>
    </row>
    <row r="22" spans="2:25">
      <c r="B22" s="408"/>
      <c r="C22" s="409" t="s">
        <v>440</v>
      </c>
      <c r="D22" s="408" t="s">
        <v>404</v>
      </c>
      <c r="E22" s="416"/>
      <c r="F22" s="408" t="s">
        <v>403</v>
      </c>
      <c r="G22" s="416"/>
      <c r="H22" s="407" t="s">
        <v>402</v>
      </c>
      <c r="I22" s="416"/>
      <c r="J22" s="406" t="s">
        <v>401</v>
      </c>
      <c r="K22" s="409">
        <v>1</v>
      </c>
      <c r="M22" s="417"/>
      <c r="N22" s="408" t="s">
        <v>403</v>
      </c>
      <c r="O22" s="417"/>
      <c r="P22" s="406"/>
      <c r="Q22" s="417"/>
      <c r="R22" s="408" t="s">
        <v>403</v>
      </c>
      <c r="S22" s="417"/>
      <c r="T22" s="407" t="s">
        <v>402</v>
      </c>
      <c r="U22" s="416"/>
      <c r="V22" s="406" t="s">
        <v>401</v>
      </c>
      <c r="W22" s="415">
        <v>1</v>
      </c>
      <c r="X22" s="406"/>
      <c r="Y22" s="415" t="s">
        <v>407</v>
      </c>
    </row>
    <row r="23" spans="2:25">
      <c r="B23" s="408"/>
      <c r="C23" s="409" t="s">
        <v>439</v>
      </c>
      <c r="D23" s="408" t="s">
        <v>404</v>
      </c>
      <c r="E23" s="416"/>
      <c r="F23" s="408" t="s">
        <v>403</v>
      </c>
      <c r="G23" s="416"/>
      <c r="H23" s="407" t="s">
        <v>402</v>
      </c>
      <c r="I23" s="416"/>
      <c r="J23" s="406" t="s">
        <v>401</v>
      </c>
      <c r="K23" s="409">
        <v>2</v>
      </c>
      <c r="M23" s="417"/>
      <c r="N23" s="408" t="s">
        <v>403</v>
      </c>
      <c r="O23" s="417"/>
      <c r="P23" s="406"/>
      <c r="Q23" s="417"/>
      <c r="R23" s="408" t="s">
        <v>403</v>
      </c>
      <c r="S23" s="417"/>
      <c r="T23" s="407" t="s">
        <v>402</v>
      </c>
      <c r="U23" s="416"/>
      <c r="V23" s="406" t="s">
        <v>401</v>
      </c>
      <c r="W23" s="415">
        <v>2</v>
      </c>
      <c r="X23" s="406"/>
      <c r="Y23" s="415" t="s">
        <v>407</v>
      </c>
    </row>
    <row r="24" spans="2:25">
      <c r="B24" s="408"/>
      <c r="C24" s="409" t="s">
        <v>438</v>
      </c>
      <c r="D24" s="408" t="s">
        <v>404</v>
      </c>
      <c r="E24" s="416"/>
      <c r="F24" s="408" t="s">
        <v>403</v>
      </c>
      <c r="G24" s="416"/>
      <c r="H24" s="407" t="s">
        <v>402</v>
      </c>
      <c r="I24" s="416"/>
      <c r="J24" s="406" t="s">
        <v>401</v>
      </c>
      <c r="K24" s="409">
        <v>3</v>
      </c>
      <c r="M24" s="417"/>
      <c r="N24" s="408" t="s">
        <v>403</v>
      </c>
      <c r="O24" s="417"/>
      <c r="P24" s="406"/>
      <c r="Q24" s="417"/>
      <c r="R24" s="408" t="s">
        <v>403</v>
      </c>
      <c r="S24" s="417"/>
      <c r="T24" s="407" t="s">
        <v>402</v>
      </c>
      <c r="U24" s="416"/>
      <c r="V24" s="406" t="s">
        <v>401</v>
      </c>
      <c r="W24" s="415">
        <v>3</v>
      </c>
      <c r="X24" s="406"/>
      <c r="Y24" s="415" t="s">
        <v>407</v>
      </c>
    </row>
    <row r="25" spans="2:25">
      <c r="B25" s="408"/>
      <c r="C25" s="409" t="s">
        <v>436</v>
      </c>
      <c r="D25" s="408" t="s">
        <v>404</v>
      </c>
      <c r="E25" s="416"/>
      <c r="F25" s="408" t="s">
        <v>403</v>
      </c>
      <c r="G25" s="416"/>
      <c r="H25" s="407" t="s">
        <v>402</v>
      </c>
      <c r="I25" s="416"/>
      <c r="J25" s="406" t="s">
        <v>401</v>
      </c>
      <c r="K25" s="409">
        <v>4</v>
      </c>
      <c r="M25" s="417"/>
      <c r="N25" s="408" t="s">
        <v>403</v>
      </c>
      <c r="O25" s="417"/>
      <c r="P25" s="406"/>
      <c r="Q25" s="417"/>
      <c r="R25" s="408" t="s">
        <v>403</v>
      </c>
      <c r="S25" s="417"/>
      <c r="T25" s="407" t="s">
        <v>402</v>
      </c>
      <c r="U25" s="416"/>
      <c r="V25" s="406" t="s">
        <v>401</v>
      </c>
      <c r="W25" s="415">
        <v>4</v>
      </c>
      <c r="X25" s="406"/>
      <c r="Y25" s="415" t="s">
        <v>407</v>
      </c>
    </row>
    <row r="26" spans="2:25">
      <c r="B26" s="408"/>
      <c r="C26" s="409" t="s">
        <v>435</v>
      </c>
      <c r="D26" s="408" t="s">
        <v>404</v>
      </c>
      <c r="E26" s="416"/>
      <c r="F26" s="408" t="s">
        <v>403</v>
      </c>
      <c r="G26" s="416"/>
      <c r="H26" s="407" t="s">
        <v>402</v>
      </c>
      <c r="I26" s="416"/>
      <c r="J26" s="406" t="s">
        <v>401</v>
      </c>
      <c r="K26" s="409">
        <v>5</v>
      </c>
      <c r="M26" s="417"/>
      <c r="N26" s="408" t="s">
        <v>403</v>
      </c>
      <c r="O26" s="417"/>
      <c r="P26" s="406"/>
      <c r="Q26" s="417"/>
      <c r="R26" s="408" t="s">
        <v>403</v>
      </c>
      <c r="S26" s="417"/>
      <c r="T26" s="407" t="s">
        <v>402</v>
      </c>
      <c r="U26" s="416"/>
      <c r="V26" s="406" t="s">
        <v>401</v>
      </c>
      <c r="W26" s="415">
        <v>5</v>
      </c>
      <c r="X26" s="406"/>
      <c r="Y26" s="415" t="s">
        <v>407</v>
      </c>
    </row>
    <row r="27" spans="2:25">
      <c r="B27" s="408"/>
      <c r="C27" s="409" t="s">
        <v>434</v>
      </c>
      <c r="D27" s="408" t="s">
        <v>404</v>
      </c>
      <c r="E27" s="416"/>
      <c r="F27" s="408" t="s">
        <v>403</v>
      </c>
      <c r="G27" s="416"/>
      <c r="H27" s="407" t="s">
        <v>402</v>
      </c>
      <c r="I27" s="416"/>
      <c r="J27" s="406" t="s">
        <v>401</v>
      </c>
      <c r="K27" s="409">
        <v>6</v>
      </c>
      <c r="M27" s="417"/>
      <c r="N27" s="408" t="s">
        <v>403</v>
      </c>
      <c r="O27" s="417"/>
      <c r="P27" s="406"/>
      <c r="Q27" s="417"/>
      <c r="R27" s="408" t="s">
        <v>403</v>
      </c>
      <c r="S27" s="417"/>
      <c r="T27" s="407" t="s">
        <v>402</v>
      </c>
      <c r="U27" s="416"/>
      <c r="V27" s="406" t="s">
        <v>401</v>
      </c>
      <c r="W27" s="415">
        <v>6</v>
      </c>
      <c r="X27" s="406"/>
      <c r="Y27" s="415" t="s">
        <v>407</v>
      </c>
    </row>
    <row r="28" spans="2:25">
      <c r="B28" s="408"/>
      <c r="C28" s="409" t="s">
        <v>433</v>
      </c>
      <c r="D28" s="408" t="s">
        <v>404</v>
      </c>
      <c r="E28" s="416"/>
      <c r="F28" s="408" t="s">
        <v>403</v>
      </c>
      <c r="G28" s="416"/>
      <c r="H28" s="407" t="s">
        <v>402</v>
      </c>
      <c r="I28" s="416"/>
      <c r="J28" s="406" t="s">
        <v>401</v>
      </c>
      <c r="K28" s="409">
        <v>7</v>
      </c>
      <c r="M28" s="417"/>
      <c r="N28" s="408" t="s">
        <v>403</v>
      </c>
      <c r="O28" s="417"/>
      <c r="P28" s="406"/>
      <c r="Q28" s="417"/>
      <c r="R28" s="408" t="s">
        <v>403</v>
      </c>
      <c r="S28" s="417"/>
      <c r="T28" s="407" t="s">
        <v>402</v>
      </c>
      <c r="U28" s="416"/>
      <c r="V28" s="406" t="s">
        <v>401</v>
      </c>
      <c r="W28" s="415">
        <v>7</v>
      </c>
      <c r="X28" s="406"/>
      <c r="Y28" s="415" t="s">
        <v>407</v>
      </c>
    </row>
    <row r="29" spans="2:25">
      <c r="B29" s="408"/>
      <c r="C29" s="409" t="s">
        <v>432</v>
      </c>
      <c r="D29" s="408" t="s">
        <v>404</v>
      </c>
      <c r="E29" s="416"/>
      <c r="F29" s="408" t="s">
        <v>403</v>
      </c>
      <c r="G29" s="416"/>
      <c r="H29" s="407" t="s">
        <v>402</v>
      </c>
      <c r="I29" s="416"/>
      <c r="J29" s="406" t="s">
        <v>401</v>
      </c>
      <c r="K29" s="409">
        <v>8</v>
      </c>
      <c r="M29" s="417"/>
      <c r="N29" s="408" t="s">
        <v>403</v>
      </c>
      <c r="O29" s="417"/>
      <c r="P29" s="406"/>
      <c r="Q29" s="417"/>
      <c r="R29" s="408" t="s">
        <v>403</v>
      </c>
      <c r="S29" s="417"/>
      <c r="T29" s="407" t="s">
        <v>402</v>
      </c>
      <c r="U29" s="416"/>
      <c r="V29" s="406" t="s">
        <v>401</v>
      </c>
      <c r="W29" s="415">
        <v>8</v>
      </c>
      <c r="X29" s="406"/>
      <c r="Y29" s="415" t="s">
        <v>407</v>
      </c>
    </row>
    <row r="30" spans="2:25">
      <c r="B30" s="408"/>
      <c r="C30" s="409" t="s">
        <v>431</v>
      </c>
      <c r="D30" s="408" t="s">
        <v>404</v>
      </c>
      <c r="E30" s="416"/>
      <c r="F30" s="408" t="s">
        <v>403</v>
      </c>
      <c r="G30" s="416"/>
      <c r="H30" s="407" t="s">
        <v>402</v>
      </c>
      <c r="I30" s="416"/>
      <c r="J30" s="406" t="s">
        <v>401</v>
      </c>
      <c r="K30" s="409">
        <v>1</v>
      </c>
      <c r="M30" s="417"/>
      <c r="N30" s="408" t="s">
        <v>403</v>
      </c>
      <c r="O30" s="417"/>
      <c r="P30" s="406"/>
      <c r="Q30" s="417"/>
      <c r="R30" s="408" t="s">
        <v>403</v>
      </c>
      <c r="S30" s="417"/>
      <c r="T30" s="407" t="s">
        <v>402</v>
      </c>
      <c r="U30" s="416"/>
      <c r="V30" s="406" t="s">
        <v>401</v>
      </c>
      <c r="W30" s="415" t="s">
        <v>407</v>
      </c>
      <c r="X30" s="406"/>
      <c r="Y30" s="415">
        <v>1</v>
      </c>
    </row>
    <row r="31" spans="2:25">
      <c r="B31" s="408"/>
      <c r="C31" s="409" t="s">
        <v>429</v>
      </c>
      <c r="D31" s="408" t="s">
        <v>404</v>
      </c>
      <c r="E31" s="416"/>
      <c r="F31" s="408" t="s">
        <v>403</v>
      </c>
      <c r="G31" s="416"/>
      <c r="H31" s="407" t="s">
        <v>402</v>
      </c>
      <c r="I31" s="416"/>
      <c r="J31" s="406" t="s">
        <v>401</v>
      </c>
      <c r="K31" s="409">
        <v>2</v>
      </c>
      <c r="M31" s="417"/>
      <c r="N31" s="408" t="s">
        <v>403</v>
      </c>
      <c r="O31" s="417"/>
      <c r="P31" s="406"/>
      <c r="Q31" s="417"/>
      <c r="R31" s="408" t="s">
        <v>403</v>
      </c>
      <c r="S31" s="417"/>
      <c r="T31" s="407" t="s">
        <v>402</v>
      </c>
      <c r="U31" s="416"/>
      <c r="V31" s="406" t="s">
        <v>401</v>
      </c>
      <c r="W31" s="415" t="s">
        <v>407</v>
      </c>
      <c r="X31" s="406"/>
      <c r="Y31" s="415">
        <v>2</v>
      </c>
    </row>
    <row r="32" spans="2:25">
      <c r="B32" s="408"/>
      <c r="C32" s="409" t="s">
        <v>428</v>
      </c>
      <c r="D32" s="408" t="s">
        <v>404</v>
      </c>
      <c r="E32" s="416"/>
      <c r="F32" s="408" t="s">
        <v>403</v>
      </c>
      <c r="G32" s="416"/>
      <c r="H32" s="407" t="s">
        <v>402</v>
      </c>
      <c r="I32" s="416"/>
      <c r="J32" s="406" t="s">
        <v>401</v>
      </c>
      <c r="K32" s="409">
        <v>3</v>
      </c>
      <c r="M32" s="417"/>
      <c r="N32" s="408" t="s">
        <v>403</v>
      </c>
      <c r="O32" s="417"/>
      <c r="P32" s="406"/>
      <c r="Q32" s="417"/>
      <c r="R32" s="408" t="s">
        <v>403</v>
      </c>
      <c r="S32" s="417"/>
      <c r="T32" s="407" t="s">
        <v>402</v>
      </c>
      <c r="U32" s="416"/>
      <c r="V32" s="406" t="s">
        <v>401</v>
      </c>
      <c r="W32" s="415" t="s">
        <v>407</v>
      </c>
      <c r="X32" s="406"/>
      <c r="Y32" s="415">
        <v>3</v>
      </c>
    </row>
    <row r="33" spans="2:27">
      <c r="B33" s="408"/>
      <c r="C33" s="409" t="s">
        <v>427</v>
      </c>
      <c r="D33" s="408" t="s">
        <v>404</v>
      </c>
      <c r="E33" s="416"/>
      <c r="F33" s="408" t="s">
        <v>403</v>
      </c>
      <c r="G33" s="416"/>
      <c r="H33" s="407" t="s">
        <v>402</v>
      </c>
      <c r="I33" s="416"/>
      <c r="J33" s="406" t="s">
        <v>401</v>
      </c>
      <c r="K33" s="409">
        <v>4</v>
      </c>
      <c r="M33" s="417"/>
      <c r="N33" s="408" t="s">
        <v>403</v>
      </c>
      <c r="O33" s="417"/>
      <c r="P33" s="406"/>
      <c r="Q33" s="417"/>
      <c r="R33" s="408" t="s">
        <v>403</v>
      </c>
      <c r="S33" s="417"/>
      <c r="T33" s="407" t="s">
        <v>402</v>
      </c>
      <c r="U33" s="416"/>
      <c r="V33" s="406" t="s">
        <v>401</v>
      </c>
      <c r="W33" s="415" t="s">
        <v>407</v>
      </c>
      <c r="X33" s="406"/>
      <c r="Y33" s="415">
        <v>4</v>
      </c>
    </row>
    <row r="34" spans="2:27">
      <c r="B34" s="408"/>
      <c r="C34" s="409" t="s">
        <v>426</v>
      </c>
      <c r="D34" s="408" t="s">
        <v>404</v>
      </c>
      <c r="E34" s="416"/>
      <c r="F34" s="408" t="s">
        <v>403</v>
      </c>
      <c r="G34" s="416"/>
      <c r="H34" s="407" t="s">
        <v>402</v>
      </c>
      <c r="I34" s="416"/>
      <c r="J34" s="406" t="s">
        <v>401</v>
      </c>
      <c r="K34" s="409">
        <v>5</v>
      </c>
      <c r="M34" s="417"/>
      <c r="N34" s="408" t="s">
        <v>403</v>
      </c>
      <c r="O34" s="417"/>
      <c r="P34" s="406"/>
      <c r="Q34" s="417"/>
      <c r="R34" s="408" t="s">
        <v>403</v>
      </c>
      <c r="S34" s="417"/>
      <c r="T34" s="407" t="s">
        <v>402</v>
      </c>
      <c r="U34" s="416"/>
      <c r="V34" s="406" t="s">
        <v>401</v>
      </c>
      <c r="W34" s="415" t="s">
        <v>407</v>
      </c>
      <c r="X34" s="406"/>
      <c r="Y34" s="415">
        <v>5</v>
      </c>
    </row>
    <row r="35" spans="2:27">
      <c r="B35" s="408"/>
      <c r="C35" s="409" t="s">
        <v>424</v>
      </c>
      <c r="D35" s="408" t="s">
        <v>404</v>
      </c>
      <c r="E35" s="416"/>
      <c r="F35" s="408" t="s">
        <v>403</v>
      </c>
      <c r="G35" s="416"/>
      <c r="H35" s="407" t="s">
        <v>402</v>
      </c>
      <c r="I35" s="416"/>
      <c r="J35" s="406" t="s">
        <v>401</v>
      </c>
      <c r="K35" s="409">
        <v>6</v>
      </c>
      <c r="M35" s="417"/>
      <c r="N35" s="408" t="s">
        <v>403</v>
      </c>
      <c r="O35" s="417"/>
      <c r="P35" s="406"/>
      <c r="Q35" s="417"/>
      <c r="R35" s="408" t="s">
        <v>403</v>
      </c>
      <c r="S35" s="417"/>
      <c r="T35" s="407" t="s">
        <v>402</v>
      </c>
      <c r="U35" s="416"/>
      <c r="V35" s="406" t="s">
        <v>401</v>
      </c>
      <c r="W35" s="415" t="s">
        <v>407</v>
      </c>
      <c r="X35" s="406"/>
      <c r="Y35" s="415">
        <v>6</v>
      </c>
    </row>
    <row r="36" spans="2:27">
      <c r="B36" s="408"/>
      <c r="C36" s="409" t="s">
        <v>532</v>
      </c>
      <c r="D36" s="408" t="s">
        <v>404</v>
      </c>
      <c r="E36" s="416"/>
      <c r="F36" s="408" t="s">
        <v>403</v>
      </c>
      <c r="G36" s="416"/>
      <c r="H36" s="407" t="s">
        <v>402</v>
      </c>
      <c r="I36" s="416"/>
      <c r="J36" s="406" t="s">
        <v>401</v>
      </c>
      <c r="K36" s="409">
        <v>7</v>
      </c>
      <c r="M36" s="417"/>
      <c r="N36" s="408" t="s">
        <v>403</v>
      </c>
      <c r="O36" s="417"/>
      <c r="P36" s="406"/>
      <c r="Q36" s="417"/>
      <c r="R36" s="408" t="s">
        <v>403</v>
      </c>
      <c r="S36" s="417"/>
      <c r="T36" s="407" t="s">
        <v>402</v>
      </c>
      <c r="U36" s="416"/>
      <c r="V36" s="406" t="s">
        <v>401</v>
      </c>
      <c r="W36" s="415" t="s">
        <v>407</v>
      </c>
      <c r="X36" s="406"/>
      <c r="Y36" s="415">
        <v>7</v>
      </c>
    </row>
    <row r="37" spans="2:27">
      <c r="B37" s="408"/>
      <c r="C37" s="409" t="s">
        <v>422</v>
      </c>
      <c r="D37" s="408" t="s">
        <v>404</v>
      </c>
      <c r="E37" s="416"/>
      <c r="F37" s="408" t="s">
        <v>403</v>
      </c>
      <c r="G37" s="416"/>
      <c r="H37" s="407" t="s">
        <v>402</v>
      </c>
      <c r="I37" s="416"/>
      <c r="J37" s="406" t="s">
        <v>401</v>
      </c>
      <c r="K37" s="409">
        <v>8</v>
      </c>
      <c r="M37" s="417"/>
      <c r="N37" s="408" t="s">
        <v>403</v>
      </c>
      <c r="O37" s="417"/>
      <c r="P37" s="406"/>
      <c r="Q37" s="417"/>
      <c r="R37" s="408" t="s">
        <v>403</v>
      </c>
      <c r="S37" s="417"/>
      <c r="T37" s="407" t="s">
        <v>402</v>
      </c>
      <c r="U37" s="416"/>
      <c r="V37" s="406" t="s">
        <v>401</v>
      </c>
      <c r="W37" s="415" t="s">
        <v>407</v>
      </c>
      <c r="X37" s="406"/>
      <c r="Y37" s="415">
        <v>8</v>
      </c>
    </row>
    <row r="38" spans="2:27">
      <c r="B38" s="408"/>
      <c r="C38" s="409" t="s">
        <v>421</v>
      </c>
      <c r="D38" s="408" t="s">
        <v>404</v>
      </c>
      <c r="E38" s="402"/>
      <c r="F38" s="408" t="s">
        <v>403</v>
      </c>
      <c r="G38" s="402"/>
      <c r="H38" s="407" t="s">
        <v>402</v>
      </c>
      <c r="I38" s="402">
        <v>0</v>
      </c>
      <c r="J38" s="406" t="s">
        <v>401</v>
      </c>
      <c r="K38" s="401" t="str">
        <f t="shared" ref="K38:K45" si="6">IF(OR(E38="",G38=""),"",(G38+IF(E38&gt;G38,1,0)-E38-I38)*24)</f>
        <v/>
      </c>
      <c r="M38" s="405">
        <f>「勤務実績及び利用者実績表」!$J$11</f>
        <v>0.29166666666666669</v>
      </c>
      <c r="N38" s="400" t="s">
        <v>403</v>
      </c>
      <c r="O38" s="405">
        <f>「勤務実績及び利用者実績表」!$N$11</f>
        <v>0.83333333333333337</v>
      </c>
      <c r="Q38" s="404" t="str">
        <f t="shared" ref="Q38:Q47" si="7">IF(E38="","",IF(E38&lt;M38,M38,IF(E38&gt;=O38,"",E38)))</f>
        <v/>
      </c>
      <c r="R38" s="400" t="s">
        <v>403</v>
      </c>
      <c r="S38" s="404" t="str">
        <f t="shared" ref="S38:S47" si="8">IF(G38="","",IF(G38&gt;E38,IF(G38&lt;O38,G38,O38),O38))</f>
        <v/>
      </c>
      <c r="T38" s="403" t="s">
        <v>402</v>
      </c>
      <c r="U38" s="402">
        <f t="shared" ref="U38:U47" si="9">I38</f>
        <v>0</v>
      </c>
      <c r="V38" s="399" t="s">
        <v>401</v>
      </c>
      <c r="W38" s="401" t="str">
        <f t="shared" ref="W38:W45" si="10">IF(Q38="","",IF((S38+IF(Q38&gt;S38,1,0)-Q38-U38)*24=0,"",(S38+IF(Q38&gt;S38,1,0)-Q38-U38)*24))</f>
        <v/>
      </c>
      <c r="Y38" s="401" t="str">
        <f t="shared" ref="Y38:Y47" si="11">IF(W38="",K38,IF(OR(K38-W38=0,K38-W38&lt;0),"-",K38-W38))</f>
        <v/>
      </c>
    </row>
    <row r="39" spans="2:27">
      <c r="B39" s="408"/>
      <c r="C39" s="409" t="s">
        <v>420</v>
      </c>
      <c r="D39" s="408" t="s">
        <v>404</v>
      </c>
      <c r="E39" s="402"/>
      <c r="F39" s="408" t="s">
        <v>403</v>
      </c>
      <c r="G39" s="402"/>
      <c r="H39" s="407" t="s">
        <v>402</v>
      </c>
      <c r="I39" s="402">
        <v>0</v>
      </c>
      <c r="J39" s="406" t="s">
        <v>401</v>
      </c>
      <c r="K39" s="401" t="str">
        <f t="shared" si="6"/>
        <v/>
      </c>
      <c r="M39" s="405">
        <f>「勤務実績及び利用者実績表」!$J$11</f>
        <v>0.29166666666666669</v>
      </c>
      <c r="N39" s="400" t="s">
        <v>403</v>
      </c>
      <c r="O39" s="405">
        <f>「勤務実績及び利用者実績表」!$N$11</f>
        <v>0.83333333333333337</v>
      </c>
      <c r="Q39" s="404" t="str">
        <f t="shared" si="7"/>
        <v/>
      </c>
      <c r="R39" s="400" t="s">
        <v>403</v>
      </c>
      <c r="S39" s="404" t="str">
        <f t="shared" si="8"/>
        <v/>
      </c>
      <c r="T39" s="403" t="s">
        <v>402</v>
      </c>
      <c r="U39" s="402">
        <f t="shared" si="9"/>
        <v>0</v>
      </c>
      <c r="V39" s="399" t="s">
        <v>401</v>
      </c>
      <c r="W39" s="401" t="str">
        <f t="shared" si="10"/>
        <v/>
      </c>
      <c r="Y39" s="401" t="str">
        <f t="shared" si="11"/>
        <v/>
      </c>
    </row>
    <row r="40" spans="2:27">
      <c r="B40" s="408"/>
      <c r="C40" s="409" t="s">
        <v>419</v>
      </c>
      <c r="D40" s="408" t="s">
        <v>404</v>
      </c>
      <c r="E40" s="402"/>
      <c r="F40" s="408" t="s">
        <v>403</v>
      </c>
      <c r="G40" s="402"/>
      <c r="H40" s="407" t="s">
        <v>402</v>
      </c>
      <c r="I40" s="402">
        <v>0</v>
      </c>
      <c r="J40" s="406" t="s">
        <v>401</v>
      </c>
      <c r="K40" s="401" t="str">
        <f t="shared" si="6"/>
        <v/>
      </c>
      <c r="M40" s="405">
        <f>「勤務実績及び利用者実績表」!$J$11</f>
        <v>0.29166666666666669</v>
      </c>
      <c r="N40" s="400" t="s">
        <v>403</v>
      </c>
      <c r="O40" s="405">
        <f>「勤務実績及び利用者実績表」!$N$11</f>
        <v>0.83333333333333337</v>
      </c>
      <c r="Q40" s="404" t="str">
        <f t="shared" si="7"/>
        <v/>
      </c>
      <c r="R40" s="400" t="s">
        <v>403</v>
      </c>
      <c r="S40" s="404" t="str">
        <f t="shared" si="8"/>
        <v/>
      </c>
      <c r="T40" s="403" t="s">
        <v>402</v>
      </c>
      <c r="U40" s="402">
        <f t="shared" si="9"/>
        <v>0</v>
      </c>
      <c r="V40" s="399" t="s">
        <v>401</v>
      </c>
      <c r="W40" s="401" t="str">
        <f t="shared" si="10"/>
        <v/>
      </c>
      <c r="Y40" s="401" t="str">
        <f t="shared" si="11"/>
        <v/>
      </c>
    </row>
    <row r="41" spans="2:27">
      <c r="B41" s="408"/>
      <c r="C41" s="409" t="s">
        <v>418</v>
      </c>
      <c r="D41" s="408" t="s">
        <v>404</v>
      </c>
      <c r="E41" s="402"/>
      <c r="F41" s="408" t="s">
        <v>403</v>
      </c>
      <c r="G41" s="402"/>
      <c r="H41" s="407" t="s">
        <v>402</v>
      </c>
      <c r="I41" s="402">
        <v>0</v>
      </c>
      <c r="J41" s="406" t="s">
        <v>401</v>
      </c>
      <c r="K41" s="401" t="str">
        <f t="shared" si="6"/>
        <v/>
      </c>
      <c r="M41" s="405">
        <f>「勤務実績及び利用者実績表」!$J$11</f>
        <v>0.29166666666666669</v>
      </c>
      <c r="N41" s="400" t="s">
        <v>403</v>
      </c>
      <c r="O41" s="405">
        <f>「勤務実績及び利用者実績表」!$N$11</f>
        <v>0.83333333333333337</v>
      </c>
      <c r="Q41" s="404" t="str">
        <f t="shared" si="7"/>
        <v/>
      </c>
      <c r="R41" s="400" t="s">
        <v>403</v>
      </c>
      <c r="S41" s="404" t="str">
        <f t="shared" si="8"/>
        <v/>
      </c>
      <c r="T41" s="403" t="s">
        <v>402</v>
      </c>
      <c r="U41" s="402">
        <f t="shared" si="9"/>
        <v>0</v>
      </c>
      <c r="V41" s="399" t="s">
        <v>401</v>
      </c>
      <c r="W41" s="401" t="str">
        <f t="shared" si="10"/>
        <v/>
      </c>
      <c r="Y41" s="401" t="str">
        <f t="shared" si="11"/>
        <v/>
      </c>
      <c r="AA41" s="414" t="s">
        <v>416</v>
      </c>
    </row>
    <row r="42" spans="2:27">
      <c r="B42" s="408"/>
      <c r="C42" s="409" t="s">
        <v>417</v>
      </c>
      <c r="D42" s="408" t="s">
        <v>404</v>
      </c>
      <c r="E42" s="402"/>
      <c r="F42" s="408" t="s">
        <v>403</v>
      </c>
      <c r="G42" s="402"/>
      <c r="H42" s="407" t="s">
        <v>402</v>
      </c>
      <c r="I42" s="402">
        <v>0</v>
      </c>
      <c r="J42" s="406" t="s">
        <v>401</v>
      </c>
      <c r="K42" s="401" t="str">
        <f t="shared" si="6"/>
        <v/>
      </c>
      <c r="M42" s="405">
        <f>「勤務実績及び利用者実績表」!$J$11</f>
        <v>0.29166666666666669</v>
      </c>
      <c r="N42" s="400" t="s">
        <v>403</v>
      </c>
      <c r="O42" s="405">
        <f>「勤務実績及び利用者実績表」!$N$11</f>
        <v>0.83333333333333337</v>
      </c>
      <c r="Q42" s="404" t="str">
        <f t="shared" si="7"/>
        <v/>
      </c>
      <c r="R42" s="400" t="s">
        <v>403</v>
      </c>
      <c r="S42" s="404" t="str">
        <f t="shared" si="8"/>
        <v/>
      </c>
      <c r="T42" s="403" t="s">
        <v>402</v>
      </c>
      <c r="U42" s="402">
        <f t="shared" si="9"/>
        <v>0</v>
      </c>
      <c r="V42" s="399" t="s">
        <v>401</v>
      </c>
      <c r="W42" s="401" t="str">
        <f t="shared" si="10"/>
        <v/>
      </c>
      <c r="Y42" s="401" t="str">
        <f t="shared" si="11"/>
        <v/>
      </c>
      <c r="AA42" s="414" t="s">
        <v>416</v>
      </c>
    </row>
    <row r="43" spans="2:27">
      <c r="B43" s="408"/>
      <c r="C43" s="409" t="s">
        <v>415</v>
      </c>
      <c r="D43" s="408" t="s">
        <v>404</v>
      </c>
      <c r="E43" s="402"/>
      <c r="F43" s="408" t="s">
        <v>403</v>
      </c>
      <c r="G43" s="402"/>
      <c r="H43" s="407" t="s">
        <v>402</v>
      </c>
      <c r="I43" s="402">
        <v>0</v>
      </c>
      <c r="J43" s="406" t="s">
        <v>401</v>
      </c>
      <c r="K43" s="401" t="str">
        <f t="shared" si="6"/>
        <v/>
      </c>
      <c r="M43" s="405">
        <f>「勤務実績及び利用者実績表」!$J$11</f>
        <v>0.29166666666666669</v>
      </c>
      <c r="N43" s="400" t="s">
        <v>403</v>
      </c>
      <c r="O43" s="405">
        <f>「勤務実績及び利用者実績表」!$N$11</f>
        <v>0.83333333333333337</v>
      </c>
      <c r="Q43" s="404" t="str">
        <f t="shared" si="7"/>
        <v/>
      </c>
      <c r="R43" s="400" t="s">
        <v>403</v>
      </c>
      <c r="S43" s="404" t="str">
        <f t="shared" si="8"/>
        <v/>
      </c>
      <c r="T43" s="403" t="s">
        <v>402</v>
      </c>
      <c r="U43" s="402">
        <f t="shared" si="9"/>
        <v>0</v>
      </c>
      <c r="V43" s="399" t="s">
        <v>401</v>
      </c>
      <c r="W43" s="401" t="str">
        <f t="shared" si="10"/>
        <v/>
      </c>
      <c r="Y43" s="401" t="str">
        <f t="shared" si="11"/>
        <v/>
      </c>
    </row>
    <row r="44" spans="2:27">
      <c r="B44" s="408" t="s">
        <v>414</v>
      </c>
      <c r="C44" s="413"/>
      <c r="D44" s="408" t="s">
        <v>404</v>
      </c>
      <c r="E44" s="402">
        <v>0.29166666666666669</v>
      </c>
      <c r="F44" s="408" t="s">
        <v>403</v>
      </c>
      <c r="G44" s="402">
        <v>0.39583333333333331</v>
      </c>
      <c r="H44" s="407" t="s">
        <v>402</v>
      </c>
      <c r="I44" s="402">
        <v>0</v>
      </c>
      <c r="J44" s="406" t="s">
        <v>401</v>
      </c>
      <c r="K44" s="401">
        <f t="shared" si="6"/>
        <v>2.4999999999999991</v>
      </c>
      <c r="M44" s="405">
        <f>「勤務実績及び利用者実績表」!$J$11</f>
        <v>0.29166666666666669</v>
      </c>
      <c r="N44" s="400" t="s">
        <v>403</v>
      </c>
      <c r="O44" s="405">
        <f>「勤務実績及び利用者実績表」!$N$11</f>
        <v>0.83333333333333337</v>
      </c>
      <c r="Q44" s="404">
        <f t="shared" si="7"/>
        <v>0.29166666666666669</v>
      </c>
      <c r="R44" s="400" t="s">
        <v>403</v>
      </c>
      <c r="S44" s="404">
        <f t="shared" si="8"/>
        <v>0.39583333333333331</v>
      </c>
      <c r="T44" s="403" t="s">
        <v>402</v>
      </c>
      <c r="U44" s="402">
        <f t="shared" si="9"/>
        <v>0</v>
      </c>
      <c r="V44" s="399" t="s">
        <v>401</v>
      </c>
      <c r="W44" s="401">
        <f t="shared" si="10"/>
        <v>2.4999999999999991</v>
      </c>
      <c r="Y44" s="401" t="str">
        <f t="shared" si="11"/>
        <v>-</v>
      </c>
    </row>
    <row r="45" spans="2:27">
      <c r="B45" s="408" t="s">
        <v>412</v>
      </c>
      <c r="C45" s="412"/>
      <c r="D45" s="408" t="s">
        <v>404</v>
      </c>
      <c r="E45" s="402">
        <v>0.6875</v>
      </c>
      <c r="F45" s="408" t="s">
        <v>403</v>
      </c>
      <c r="G45" s="402">
        <v>0.83333333333333337</v>
      </c>
      <c r="H45" s="407" t="s">
        <v>402</v>
      </c>
      <c r="I45" s="402">
        <v>0</v>
      </c>
      <c r="J45" s="406" t="s">
        <v>401</v>
      </c>
      <c r="K45" s="401">
        <f t="shared" si="6"/>
        <v>3.5000000000000009</v>
      </c>
      <c r="M45" s="405">
        <f>「勤務実績及び利用者実績表」!$J$11</f>
        <v>0.29166666666666669</v>
      </c>
      <c r="N45" s="400" t="s">
        <v>403</v>
      </c>
      <c r="O45" s="405">
        <f>「勤務実績及び利用者実績表」!$N$11</f>
        <v>0.83333333333333337</v>
      </c>
      <c r="Q45" s="404">
        <f t="shared" si="7"/>
        <v>0.6875</v>
      </c>
      <c r="R45" s="400" t="s">
        <v>403</v>
      </c>
      <c r="S45" s="404">
        <f t="shared" si="8"/>
        <v>0.83333333333333337</v>
      </c>
      <c r="T45" s="403" t="s">
        <v>402</v>
      </c>
      <c r="U45" s="402">
        <f t="shared" si="9"/>
        <v>0</v>
      </c>
      <c r="V45" s="399" t="s">
        <v>401</v>
      </c>
      <c r="W45" s="401">
        <f t="shared" si="10"/>
        <v>3.5000000000000009</v>
      </c>
      <c r="Y45" s="401" t="str">
        <f t="shared" si="11"/>
        <v>-</v>
      </c>
    </row>
    <row r="46" spans="2:27">
      <c r="B46" s="408" t="s">
        <v>410</v>
      </c>
      <c r="C46" s="411" t="s">
        <v>531</v>
      </c>
      <c r="D46" s="408" t="s">
        <v>404</v>
      </c>
      <c r="E46" s="402" t="s">
        <v>407</v>
      </c>
      <c r="F46" s="408" t="s">
        <v>403</v>
      </c>
      <c r="G46" s="402" t="s">
        <v>407</v>
      </c>
      <c r="H46" s="407" t="s">
        <v>402</v>
      </c>
      <c r="I46" s="402" t="s">
        <v>407</v>
      </c>
      <c r="J46" s="406" t="s">
        <v>401</v>
      </c>
      <c r="K46" s="401">
        <f>K44+K45</f>
        <v>6</v>
      </c>
      <c r="M46" s="405">
        <f>「勤務実績及び利用者実績表」!$J$11</f>
        <v>0.29166666666666669</v>
      </c>
      <c r="N46" s="400" t="s">
        <v>403</v>
      </c>
      <c r="O46" s="405">
        <f>「勤務実績及び利用者実績表」!$N$11</f>
        <v>0.83333333333333337</v>
      </c>
      <c r="Q46" s="404" t="str">
        <f t="shared" si="7"/>
        <v/>
      </c>
      <c r="R46" s="400" t="s">
        <v>403</v>
      </c>
      <c r="S46" s="404">
        <f t="shared" si="8"/>
        <v>0.83333333333333337</v>
      </c>
      <c r="T46" s="403" t="s">
        <v>402</v>
      </c>
      <c r="U46" s="402" t="str">
        <f t="shared" si="9"/>
        <v>-</v>
      </c>
      <c r="V46" s="399" t="s">
        <v>401</v>
      </c>
      <c r="W46" s="401">
        <f>W44+W45</f>
        <v>6</v>
      </c>
      <c r="Y46" s="401" t="str">
        <f t="shared" si="11"/>
        <v>-</v>
      </c>
    </row>
    <row r="47" spans="2:27">
      <c r="B47" s="410" t="s">
        <v>406</v>
      </c>
      <c r="C47" s="409" t="s">
        <v>405</v>
      </c>
      <c r="D47" s="408" t="s">
        <v>404</v>
      </c>
      <c r="E47" s="402">
        <v>0.83333333333333337</v>
      </c>
      <c r="F47" s="408" t="s">
        <v>403</v>
      </c>
      <c r="G47" s="402">
        <v>0.29166666666666669</v>
      </c>
      <c r="H47" s="407" t="s">
        <v>402</v>
      </c>
      <c r="I47" s="402"/>
      <c r="J47" s="406" t="s">
        <v>401</v>
      </c>
      <c r="K47" s="401">
        <f>IF(OR(E47="",G47=""),"",(G47+IF(E47&gt;G47,1,0)-E47-I47)*24)</f>
        <v>11</v>
      </c>
      <c r="M47" s="405">
        <f>「勤務実績及び利用者実績表」!$J$11</f>
        <v>0.29166666666666669</v>
      </c>
      <c r="N47" s="400" t="s">
        <v>403</v>
      </c>
      <c r="O47" s="405">
        <f>「勤務実績及び利用者実績表」!$N$11</f>
        <v>0.83333333333333337</v>
      </c>
      <c r="Q47" s="404" t="str">
        <f t="shared" si="7"/>
        <v/>
      </c>
      <c r="R47" s="400" t="s">
        <v>403</v>
      </c>
      <c r="S47" s="404">
        <f t="shared" si="8"/>
        <v>0.83333333333333337</v>
      </c>
      <c r="T47" s="403" t="s">
        <v>402</v>
      </c>
      <c r="U47" s="402">
        <f t="shared" si="9"/>
        <v>0</v>
      </c>
      <c r="V47" s="399" t="s">
        <v>401</v>
      </c>
      <c r="W47" s="401" t="str">
        <f>IF(Q47="","",IF((S47+IF(Q47&gt;S47,1,0)-Q47-U47)*24=0,"",(S47+IF(Q47&gt;S47,1,0)-Q47-U47)*24))</f>
        <v/>
      </c>
      <c r="Y47" s="401">
        <f t="shared" si="11"/>
        <v>11</v>
      </c>
    </row>
  </sheetData>
  <sheetProtection insertRows="0" deleteRows="0"/>
  <mergeCells count="3">
    <mergeCell ref="E3:K3"/>
    <mergeCell ref="M3:O3"/>
    <mergeCell ref="Q3:W3"/>
  </mergeCells>
  <phoneticPr fontId="3"/>
  <pageMargins left="0.70866141732283472" right="0.70866141732283472" top="0.74803149606299213" bottom="0.74803149606299213" header="0.31496062992125984" footer="0.31496062992125984"/>
  <pageSetup paperSize="9" scale="3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BS114"/>
  <sheetViews>
    <sheetView workbookViewId="0">
      <selection activeCell="AB7" sqref="AB7"/>
    </sheetView>
  </sheetViews>
  <sheetFormatPr defaultRowHeight="13.5"/>
  <cols>
    <col min="1" max="1" width="1.375" style="414" customWidth="1"/>
    <col min="2" max="3" width="9" style="414"/>
    <col min="4" max="4" width="40.625" style="414" customWidth="1"/>
    <col min="5" max="16384" width="9" style="414"/>
  </cols>
  <sheetData>
    <row r="1" spans="2:11" ht="14.25">
      <c r="B1" s="414" t="s">
        <v>589</v>
      </c>
      <c r="D1" s="583"/>
      <c r="E1" s="583"/>
      <c r="F1" s="583"/>
    </row>
    <row r="2" spans="2:11" s="575" customFormat="1" ht="20.25" customHeight="1">
      <c r="B2" s="595" t="s">
        <v>588</v>
      </c>
      <c r="C2" s="595"/>
      <c r="D2" s="583"/>
      <c r="E2" s="583"/>
      <c r="F2" s="583"/>
    </row>
    <row r="3" spans="2:11" s="575" customFormat="1" ht="20.25" customHeight="1">
      <c r="B3" s="595"/>
      <c r="C3" s="595"/>
      <c r="D3" s="583"/>
      <c r="E3" s="583"/>
      <c r="F3" s="583"/>
    </row>
    <row r="4" spans="2:11" s="581" customFormat="1" ht="20.25" customHeight="1">
      <c r="B4" s="598"/>
      <c r="C4" s="583" t="s">
        <v>587</v>
      </c>
      <c r="D4" s="583"/>
      <c r="F4" s="1306" t="s">
        <v>586</v>
      </c>
      <c r="G4" s="1306"/>
      <c r="H4" s="1306"/>
      <c r="I4" s="1306"/>
      <c r="J4" s="1306"/>
      <c r="K4" s="1306"/>
    </row>
    <row r="5" spans="2:11" s="581" customFormat="1" ht="20.25" customHeight="1">
      <c r="B5" s="597"/>
      <c r="C5" s="583" t="s">
        <v>585</v>
      </c>
      <c r="D5" s="583"/>
      <c r="F5" s="1306"/>
      <c r="G5" s="1306"/>
      <c r="H5" s="1306"/>
      <c r="I5" s="1306"/>
      <c r="J5" s="1306"/>
      <c r="K5" s="1306"/>
    </row>
    <row r="6" spans="2:11" s="575" customFormat="1" ht="20.25" customHeight="1">
      <c r="B6" s="596" t="s">
        <v>584</v>
      </c>
      <c r="C6" s="583"/>
      <c r="D6" s="583"/>
      <c r="E6" s="594"/>
      <c r="F6" s="593"/>
    </row>
    <row r="7" spans="2:11" s="575" customFormat="1" ht="20.25" customHeight="1">
      <c r="B7" s="595"/>
      <c r="C7" s="595"/>
      <c r="D7" s="583"/>
      <c r="E7" s="594"/>
      <c r="F7" s="593"/>
    </row>
    <row r="8" spans="2:11" s="575" customFormat="1" ht="20.25" customHeight="1">
      <c r="B8" s="583" t="s">
        <v>583</v>
      </c>
      <c r="C8" s="595"/>
      <c r="D8" s="583"/>
      <c r="E8" s="594"/>
      <c r="F8" s="593"/>
    </row>
    <row r="9" spans="2:11" s="575" customFormat="1" ht="20.25" customHeight="1">
      <c r="B9" s="595"/>
      <c r="C9" s="595"/>
      <c r="D9" s="583"/>
      <c r="E9" s="583"/>
      <c r="F9" s="583"/>
    </row>
    <row r="10" spans="2:11" s="575" customFormat="1" ht="20.25" customHeight="1">
      <c r="B10" s="583" t="s">
        <v>582</v>
      </c>
      <c r="C10" s="595"/>
      <c r="D10" s="583"/>
      <c r="E10" s="583"/>
      <c r="F10" s="583"/>
    </row>
    <row r="11" spans="2:11" s="575" customFormat="1" ht="20.25" customHeight="1">
      <c r="B11" s="583" t="s">
        <v>581</v>
      </c>
      <c r="C11" s="595"/>
      <c r="D11" s="583"/>
      <c r="E11" s="583"/>
      <c r="F11" s="583"/>
    </row>
    <row r="12" spans="2:11" s="575" customFormat="1" ht="20.25" customHeight="1">
      <c r="B12" s="583" t="s">
        <v>580</v>
      </c>
      <c r="C12" s="595"/>
      <c r="D12" s="583"/>
    </row>
    <row r="13" spans="2:11" s="575" customFormat="1" ht="20.25" customHeight="1">
      <c r="B13" s="583"/>
      <c r="C13" s="595"/>
      <c r="D13" s="583"/>
    </row>
    <row r="14" spans="2:11" s="575" customFormat="1" ht="20.25" customHeight="1">
      <c r="B14" s="583" t="s">
        <v>579</v>
      </c>
      <c r="C14" s="595"/>
      <c r="D14" s="583"/>
    </row>
    <row r="15" spans="2:11" s="575" customFormat="1" ht="20.25" customHeight="1">
      <c r="B15" s="583"/>
      <c r="C15" s="595"/>
      <c r="D15" s="583"/>
    </row>
    <row r="16" spans="2:11" s="575" customFormat="1" ht="20.25" customHeight="1">
      <c r="B16" s="583" t="s">
        <v>578</v>
      </c>
      <c r="C16" s="595"/>
      <c r="D16" s="583"/>
    </row>
    <row r="17" spans="2:6" s="575" customFormat="1" ht="20.25" customHeight="1">
      <c r="B17" s="583"/>
      <c r="C17" s="595"/>
      <c r="D17" s="583"/>
    </row>
    <row r="18" spans="2:6" s="575" customFormat="1" ht="20.25" customHeight="1">
      <c r="B18" s="583" t="s">
        <v>577</v>
      </c>
      <c r="C18" s="595"/>
      <c r="D18" s="583"/>
    </row>
    <row r="19" spans="2:6" s="575" customFormat="1" ht="20.25" customHeight="1">
      <c r="B19" s="595"/>
      <c r="C19" s="595"/>
      <c r="D19" s="583"/>
    </row>
    <row r="20" spans="2:6" s="575" customFormat="1" ht="20.25" customHeight="1">
      <c r="B20" s="583" t="s">
        <v>576</v>
      </c>
      <c r="C20" s="595"/>
      <c r="D20" s="583"/>
    </row>
    <row r="21" spans="2:6" s="575" customFormat="1" ht="20.25" customHeight="1">
      <c r="B21" s="583" t="s">
        <v>575</v>
      </c>
      <c r="C21" s="595"/>
      <c r="D21" s="583"/>
    </row>
    <row r="22" spans="2:6" s="575" customFormat="1" ht="20.25" customHeight="1">
      <c r="B22" s="595"/>
      <c r="C22" s="595"/>
      <c r="D22" s="583"/>
    </row>
    <row r="23" spans="2:6" s="575" customFormat="1" ht="17.25" customHeight="1">
      <c r="B23" s="583" t="s">
        <v>574</v>
      </c>
      <c r="C23" s="583"/>
      <c r="D23" s="583"/>
    </row>
    <row r="24" spans="2:6" s="575" customFormat="1" ht="17.25" customHeight="1">
      <c r="B24" s="583" t="s">
        <v>573</v>
      </c>
      <c r="C24" s="583"/>
      <c r="D24" s="583"/>
    </row>
    <row r="25" spans="2:6" s="575" customFormat="1" ht="17.25" customHeight="1">
      <c r="B25" s="583"/>
      <c r="C25" s="583"/>
      <c r="D25" s="583"/>
    </row>
    <row r="26" spans="2:6" s="575" customFormat="1" ht="17.25" customHeight="1">
      <c r="B26" s="583"/>
      <c r="C26" s="592" t="s">
        <v>572</v>
      </c>
      <c r="D26" s="592" t="s">
        <v>571</v>
      </c>
    </row>
    <row r="27" spans="2:6" s="575" customFormat="1" ht="17.25" customHeight="1">
      <c r="B27" s="583"/>
      <c r="C27" s="592">
        <v>1</v>
      </c>
      <c r="D27" s="591" t="s">
        <v>522</v>
      </c>
    </row>
    <row r="28" spans="2:6" s="575" customFormat="1" ht="17.25" customHeight="1">
      <c r="B28" s="583"/>
      <c r="C28" s="592">
        <v>2</v>
      </c>
      <c r="D28" s="591" t="s">
        <v>488</v>
      </c>
      <c r="E28" s="575" t="s">
        <v>570</v>
      </c>
    </row>
    <row r="29" spans="2:6" s="575" customFormat="1" ht="17.25" customHeight="1">
      <c r="B29" s="583"/>
      <c r="C29" s="592">
        <v>3</v>
      </c>
      <c r="D29" s="591" t="s">
        <v>519</v>
      </c>
    </row>
    <row r="30" spans="2:6" s="575" customFormat="1" ht="17.25" customHeight="1">
      <c r="B30" s="583"/>
      <c r="C30" s="592">
        <v>4</v>
      </c>
      <c r="D30" s="591" t="s">
        <v>569</v>
      </c>
      <c r="E30" s="575" t="s">
        <v>568</v>
      </c>
    </row>
    <row r="31" spans="2:6" s="575" customFormat="1" ht="17.25" customHeight="1">
      <c r="B31" s="583"/>
      <c r="C31" s="594"/>
      <c r="D31" s="593"/>
    </row>
    <row r="32" spans="2:6" s="575" customFormat="1" ht="17.25" customHeight="1">
      <c r="B32" s="583" t="s">
        <v>567</v>
      </c>
      <c r="C32" s="583"/>
      <c r="D32" s="583"/>
      <c r="E32" s="581"/>
      <c r="F32" s="581"/>
    </row>
    <row r="33" spans="2:51" s="575" customFormat="1" ht="17.25" customHeight="1">
      <c r="B33" s="583" t="s">
        <v>566</v>
      </c>
      <c r="C33" s="583"/>
      <c r="D33" s="583"/>
      <c r="E33" s="581"/>
      <c r="F33" s="581"/>
    </row>
    <row r="34" spans="2:51" s="575" customFormat="1" ht="17.25" customHeight="1">
      <c r="B34" s="583"/>
      <c r="C34" s="583"/>
      <c r="D34" s="583"/>
      <c r="E34" s="581"/>
      <c r="F34" s="581"/>
      <c r="G34" s="589"/>
      <c r="H34" s="589"/>
      <c r="J34" s="589"/>
      <c r="K34" s="589"/>
      <c r="L34" s="589"/>
      <c r="M34" s="589"/>
      <c r="N34" s="589"/>
      <c r="O34" s="589"/>
      <c r="R34" s="589"/>
      <c r="S34" s="589"/>
      <c r="T34" s="589"/>
      <c r="W34" s="589"/>
      <c r="X34" s="589"/>
      <c r="Y34" s="589"/>
    </row>
    <row r="35" spans="2:51" s="575" customFormat="1" ht="17.25" customHeight="1">
      <c r="B35" s="583"/>
      <c r="C35" s="592" t="s">
        <v>478</v>
      </c>
      <c r="D35" s="592" t="s">
        <v>565</v>
      </c>
      <c r="E35" s="581"/>
      <c r="F35" s="581"/>
      <c r="G35" s="589"/>
      <c r="H35" s="589"/>
      <c r="J35" s="589"/>
      <c r="K35" s="589"/>
      <c r="L35" s="589"/>
      <c r="M35" s="589"/>
      <c r="N35" s="589"/>
      <c r="O35" s="589"/>
      <c r="R35" s="589"/>
      <c r="S35" s="589"/>
      <c r="T35" s="589"/>
      <c r="W35" s="589"/>
      <c r="X35" s="589"/>
      <c r="Y35" s="589"/>
    </row>
    <row r="36" spans="2:51" s="575" customFormat="1" ht="17.25" customHeight="1">
      <c r="B36" s="583"/>
      <c r="C36" s="592" t="s">
        <v>564</v>
      </c>
      <c r="D36" s="591" t="s">
        <v>563</v>
      </c>
      <c r="E36" s="581"/>
      <c r="F36" s="581"/>
      <c r="G36" s="589"/>
      <c r="H36" s="589"/>
      <c r="J36" s="589"/>
      <c r="K36" s="589"/>
      <c r="L36" s="589"/>
      <c r="M36" s="589"/>
      <c r="N36" s="589"/>
      <c r="O36" s="589"/>
      <c r="R36" s="589"/>
      <c r="S36" s="589"/>
      <c r="T36" s="589"/>
      <c r="W36" s="589"/>
      <c r="X36" s="589"/>
      <c r="Y36" s="589"/>
    </row>
    <row r="37" spans="2:51" s="575" customFormat="1" ht="17.25" customHeight="1">
      <c r="B37" s="583"/>
      <c r="C37" s="592" t="s">
        <v>562</v>
      </c>
      <c r="D37" s="591" t="s">
        <v>561</v>
      </c>
      <c r="E37" s="581"/>
      <c r="F37" s="581"/>
      <c r="G37" s="589"/>
      <c r="H37" s="589"/>
      <c r="J37" s="589"/>
      <c r="K37" s="589"/>
      <c r="L37" s="589"/>
      <c r="M37" s="589"/>
      <c r="N37" s="589"/>
      <c r="O37" s="589"/>
      <c r="R37" s="589"/>
      <c r="S37" s="589"/>
      <c r="T37" s="589"/>
      <c r="W37" s="589"/>
      <c r="X37" s="589"/>
      <c r="Y37" s="589"/>
    </row>
    <row r="38" spans="2:51" s="575" customFormat="1" ht="17.25" customHeight="1">
      <c r="B38" s="583"/>
      <c r="C38" s="592" t="s">
        <v>560</v>
      </c>
      <c r="D38" s="591" t="s">
        <v>559</v>
      </c>
      <c r="E38" s="581"/>
      <c r="F38" s="581"/>
      <c r="G38" s="589"/>
      <c r="H38" s="589"/>
      <c r="J38" s="589"/>
      <c r="K38" s="589"/>
      <c r="L38" s="589"/>
      <c r="M38" s="589"/>
      <c r="N38" s="589"/>
      <c r="O38" s="589"/>
      <c r="R38" s="589"/>
      <c r="S38" s="589"/>
      <c r="T38" s="589"/>
      <c r="W38" s="589"/>
      <c r="X38" s="589"/>
      <c r="Y38" s="589"/>
    </row>
    <row r="39" spans="2:51" s="575" customFormat="1" ht="17.25" customHeight="1">
      <c r="B39" s="583"/>
      <c r="C39" s="592" t="s">
        <v>558</v>
      </c>
      <c r="D39" s="591" t="s">
        <v>557</v>
      </c>
      <c r="E39" s="581"/>
      <c r="F39" s="581"/>
      <c r="G39" s="589"/>
      <c r="H39" s="589"/>
      <c r="J39" s="589"/>
      <c r="K39" s="589"/>
      <c r="L39" s="589"/>
      <c r="M39" s="589"/>
      <c r="N39" s="589"/>
      <c r="O39" s="589"/>
      <c r="R39" s="589"/>
      <c r="S39" s="589"/>
      <c r="T39" s="589"/>
      <c r="W39" s="589"/>
      <c r="X39" s="589"/>
      <c r="Y39" s="589"/>
    </row>
    <row r="40" spans="2:51" s="575" customFormat="1" ht="17.25" customHeight="1">
      <c r="B40" s="583"/>
      <c r="C40" s="583"/>
      <c r="D40" s="583"/>
      <c r="E40" s="581"/>
      <c r="F40" s="581"/>
      <c r="G40" s="589"/>
      <c r="H40" s="589"/>
      <c r="J40" s="589"/>
      <c r="K40" s="589"/>
      <c r="L40" s="589"/>
      <c r="M40" s="589"/>
      <c r="N40" s="589"/>
      <c r="O40" s="589"/>
      <c r="R40" s="589"/>
      <c r="S40" s="589"/>
      <c r="T40" s="589"/>
      <c r="W40" s="589"/>
      <c r="X40" s="589"/>
      <c r="Y40" s="589"/>
    </row>
    <row r="41" spans="2:51" s="575" customFormat="1" ht="17.25" customHeight="1">
      <c r="B41" s="583"/>
      <c r="C41" s="590" t="s">
        <v>556</v>
      </c>
      <c r="D41" s="583"/>
      <c r="E41" s="581"/>
      <c r="F41" s="581"/>
      <c r="G41" s="589"/>
      <c r="H41" s="589"/>
      <c r="J41" s="589"/>
      <c r="K41" s="589"/>
      <c r="L41" s="589"/>
      <c r="M41" s="589"/>
      <c r="N41" s="589"/>
      <c r="O41" s="589"/>
      <c r="R41" s="589"/>
      <c r="S41" s="589"/>
      <c r="T41" s="589"/>
      <c r="W41" s="589"/>
      <c r="X41" s="589"/>
      <c r="Y41" s="589"/>
    </row>
    <row r="42" spans="2:51" s="575" customFormat="1" ht="17.25" customHeight="1">
      <c r="B42" s="581"/>
      <c r="C42" s="583" t="s">
        <v>555</v>
      </c>
      <c r="D42" s="581"/>
      <c r="E42" s="581"/>
      <c r="F42" s="590"/>
      <c r="G42" s="589"/>
      <c r="H42" s="589"/>
      <c r="J42" s="589"/>
      <c r="K42" s="589"/>
      <c r="L42" s="589"/>
      <c r="M42" s="589"/>
      <c r="N42" s="589"/>
      <c r="O42" s="589"/>
      <c r="R42" s="589"/>
      <c r="S42" s="589"/>
      <c r="T42" s="589"/>
      <c r="W42" s="589"/>
      <c r="X42" s="589"/>
      <c r="Y42" s="589"/>
    </row>
    <row r="43" spans="2:51" s="575" customFormat="1" ht="17.25" customHeight="1">
      <c r="B43" s="581"/>
      <c r="C43" s="583" t="s">
        <v>554</v>
      </c>
      <c r="D43" s="581"/>
      <c r="E43" s="581"/>
      <c r="F43" s="583"/>
      <c r="G43" s="589"/>
      <c r="H43" s="589"/>
      <c r="J43" s="589"/>
      <c r="K43" s="589"/>
      <c r="L43" s="589"/>
      <c r="M43" s="589"/>
      <c r="N43" s="589"/>
      <c r="O43" s="589"/>
      <c r="R43" s="589"/>
      <c r="S43" s="589"/>
      <c r="T43" s="589"/>
      <c r="W43" s="589"/>
      <c r="X43" s="589"/>
      <c r="Y43" s="589"/>
    </row>
    <row r="44" spans="2:51" s="575" customFormat="1" ht="17.25" customHeight="1">
      <c r="B44" s="583"/>
      <c r="C44" s="583"/>
      <c r="D44" s="583"/>
      <c r="E44" s="590"/>
      <c r="F44" s="589"/>
      <c r="G44" s="589"/>
      <c r="H44" s="589"/>
      <c r="J44" s="589"/>
      <c r="K44" s="589"/>
      <c r="L44" s="589"/>
      <c r="M44" s="589"/>
      <c r="N44" s="589"/>
      <c r="O44" s="589"/>
      <c r="R44" s="589"/>
      <c r="S44" s="589"/>
      <c r="T44" s="589"/>
      <c r="W44" s="589"/>
      <c r="X44" s="589"/>
      <c r="Y44" s="589"/>
    </row>
    <row r="45" spans="2:51" s="575" customFormat="1" ht="17.25" customHeight="1">
      <c r="B45" s="583" t="s">
        <v>553</v>
      </c>
      <c r="C45" s="583"/>
      <c r="D45" s="583"/>
    </row>
    <row r="46" spans="2:51" s="575" customFormat="1" ht="17.25" customHeight="1">
      <c r="B46" s="583" t="s">
        <v>552</v>
      </c>
      <c r="C46" s="583"/>
      <c r="D46" s="583"/>
      <c r="AH46" s="584"/>
      <c r="AI46" s="584"/>
      <c r="AJ46" s="584"/>
      <c r="AK46" s="584"/>
      <c r="AL46" s="584"/>
      <c r="AM46" s="584"/>
      <c r="AN46" s="584"/>
      <c r="AO46" s="584"/>
      <c r="AP46" s="584"/>
      <c r="AQ46" s="584"/>
      <c r="AR46" s="584"/>
      <c r="AS46" s="584"/>
    </row>
    <row r="47" spans="2:51" s="575" customFormat="1" ht="17.25" customHeight="1">
      <c r="B47" s="588" t="s">
        <v>551</v>
      </c>
      <c r="C47" s="581"/>
      <c r="D47" s="581"/>
      <c r="E47" s="587"/>
      <c r="F47" s="587"/>
      <c r="G47" s="587"/>
      <c r="H47" s="587"/>
      <c r="I47" s="587"/>
      <c r="J47" s="587"/>
      <c r="K47" s="587"/>
      <c r="L47" s="587"/>
      <c r="M47" s="587"/>
      <c r="N47" s="587"/>
      <c r="O47" s="586"/>
      <c r="P47" s="586"/>
      <c r="Q47" s="587"/>
      <c r="R47" s="586"/>
      <c r="S47" s="587"/>
      <c r="T47" s="587"/>
      <c r="U47" s="586"/>
      <c r="V47" s="584"/>
      <c r="W47" s="584"/>
      <c r="X47" s="584"/>
      <c r="Y47" s="587"/>
      <c r="Z47" s="587"/>
      <c r="AA47" s="587"/>
      <c r="AB47" s="587"/>
      <c r="AC47" s="584"/>
      <c r="AD47" s="587"/>
      <c r="AE47" s="586"/>
      <c r="AF47" s="586"/>
      <c r="AG47" s="586"/>
      <c r="AH47" s="586"/>
      <c r="AI47" s="585"/>
      <c r="AJ47" s="586"/>
      <c r="AK47" s="586"/>
      <c r="AL47" s="586"/>
      <c r="AM47" s="586"/>
      <c r="AN47" s="586"/>
      <c r="AO47" s="586"/>
      <c r="AP47" s="586"/>
      <c r="AQ47" s="586"/>
      <c r="AR47" s="586"/>
      <c r="AS47" s="586"/>
      <c r="AT47" s="586"/>
      <c r="AU47" s="586"/>
      <c r="AV47" s="586"/>
      <c r="AW47" s="586"/>
      <c r="AX47" s="586"/>
      <c r="AY47" s="585"/>
    </row>
    <row r="48" spans="2:51" s="575" customFormat="1" ht="17.25" customHeight="1">
      <c r="F48" s="584"/>
    </row>
    <row r="49" spans="2:50" s="575" customFormat="1" ht="17.25" customHeight="1">
      <c r="B49" s="583" t="s">
        <v>550</v>
      </c>
      <c r="C49" s="583"/>
    </row>
    <row r="50" spans="2:50" s="575" customFormat="1" ht="17.25" customHeight="1">
      <c r="B50" s="583"/>
      <c r="C50" s="583"/>
    </row>
    <row r="51" spans="2:50" s="575" customFormat="1" ht="17.25" customHeight="1">
      <c r="B51" s="583" t="s">
        <v>549</v>
      </c>
      <c r="C51" s="583"/>
    </row>
    <row r="52" spans="2:50" s="575" customFormat="1" ht="17.25" customHeight="1">
      <c r="B52" s="583" t="s">
        <v>548</v>
      </c>
      <c r="C52" s="583"/>
    </row>
    <row r="53" spans="2:50" s="575" customFormat="1" ht="17.25" customHeight="1">
      <c r="B53" s="583"/>
      <c r="C53" s="583"/>
    </row>
    <row r="54" spans="2:50" s="575" customFormat="1" ht="17.25" customHeight="1">
      <c r="B54" s="583" t="s">
        <v>547</v>
      </c>
      <c r="C54" s="583"/>
    </row>
    <row r="55" spans="2:50" s="575" customFormat="1" ht="17.25" customHeight="1">
      <c r="B55" s="583" t="s">
        <v>546</v>
      </c>
      <c r="C55" s="583"/>
    </row>
    <row r="56" spans="2:50" s="575" customFormat="1" ht="17.25" customHeight="1">
      <c r="B56" s="583"/>
      <c r="C56" s="583"/>
    </row>
    <row r="57" spans="2:50" s="575" customFormat="1" ht="17.25" customHeight="1">
      <c r="B57" s="583" t="s">
        <v>545</v>
      </c>
      <c r="C57" s="583"/>
      <c r="D57" s="583"/>
    </row>
    <row r="58" spans="2:50" s="575" customFormat="1" ht="17.25" customHeight="1">
      <c r="B58" s="583"/>
      <c r="C58" s="583"/>
      <c r="D58" s="583"/>
    </row>
    <row r="59" spans="2:50" s="575" customFormat="1" ht="17.25" customHeight="1">
      <c r="B59" s="581" t="s">
        <v>544</v>
      </c>
      <c r="C59" s="581"/>
      <c r="D59" s="583"/>
    </row>
    <row r="60" spans="2:50" s="575" customFormat="1" ht="17.25" customHeight="1">
      <c r="B60" s="581" t="s">
        <v>543</v>
      </c>
      <c r="C60" s="581"/>
      <c r="D60" s="583"/>
    </row>
    <row r="61" spans="2:50" s="575" customFormat="1" ht="17.25" customHeight="1"/>
    <row r="62" spans="2:50" s="575" customFormat="1" ht="17.25" customHeight="1">
      <c r="B62" s="575" t="s">
        <v>542</v>
      </c>
      <c r="E62" s="576"/>
      <c r="F62" s="576"/>
      <c r="G62" s="576"/>
      <c r="H62" s="576"/>
      <c r="I62" s="576"/>
      <c r="J62" s="576"/>
      <c r="K62" s="576"/>
      <c r="L62" s="582"/>
      <c r="M62" s="581" t="s">
        <v>541</v>
      </c>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row>
    <row r="63" spans="2:50" s="575" customFormat="1" ht="17.25" customHeight="1">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row>
    <row r="64" spans="2:50" s="575" customFormat="1" ht="17.25" customHeight="1">
      <c r="B64" s="575" t="s">
        <v>540</v>
      </c>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6"/>
      <c r="AV64" s="576"/>
      <c r="AW64" s="576"/>
      <c r="AX64" s="576"/>
    </row>
    <row r="65" spans="2:71" s="575" customFormat="1" ht="17.25" customHeight="1">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row>
    <row r="66" spans="2:71" s="575" customFormat="1" ht="17.25" customHeight="1">
      <c r="B66" s="575" t="s">
        <v>539</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row>
    <row r="67" spans="2:71" s="575" customFormat="1" ht="17.25" customHeight="1">
      <c r="E67" s="576"/>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row>
    <row r="68" spans="2:71" s="575" customFormat="1" ht="17.25" customHeight="1">
      <c r="B68" s="575" t="s">
        <v>538</v>
      </c>
      <c r="BL68" s="579"/>
      <c r="BM68" s="580"/>
      <c r="BN68" s="579"/>
      <c r="BO68" s="579"/>
      <c r="BP68" s="579"/>
      <c r="BQ68" s="578"/>
      <c r="BR68" s="577"/>
      <c r="BS68" s="577"/>
    </row>
    <row r="69" spans="2:71" s="575" customFormat="1" ht="17.25" customHeight="1">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6"/>
    </row>
    <row r="70" spans="2:71" ht="17.25" customHeight="1">
      <c r="B70" s="575" t="s">
        <v>537</v>
      </c>
    </row>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3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B1:L44"/>
  <sheetViews>
    <sheetView workbookViewId="0">
      <selection activeCell="AB7" sqref="AB7"/>
    </sheetView>
  </sheetViews>
  <sheetFormatPr defaultRowHeight="13.5"/>
  <cols>
    <col min="1" max="1" width="1.875" style="414" customWidth="1"/>
    <col min="2" max="2" width="11.5" style="414" customWidth="1"/>
    <col min="3" max="12" width="40.625" style="414" customWidth="1"/>
    <col min="13" max="16384" width="9" style="414"/>
  </cols>
  <sheetData>
    <row r="1" spans="2:12" ht="14.25">
      <c r="B1" s="584" t="s">
        <v>621</v>
      </c>
      <c r="C1" s="584"/>
      <c r="D1" s="584"/>
    </row>
    <row r="2" spans="2:12" ht="14.25">
      <c r="B2" s="584"/>
      <c r="C2" s="584"/>
      <c r="D2" s="584"/>
    </row>
    <row r="3" spans="2:12" ht="14.25">
      <c r="B3" s="592" t="s">
        <v>620</v>
      </c>
      <c r="C3" s="592" t="s">
        <v>619</v>
      </c>
      <c r="D3" s="584"/>
    </row>
    <row r="4" spans="2:12" ht="14.25">
      <c r="B4" s="617">
        <v>1</v>
      </c>
      <c r="C4" s="616" t="s">
        <v>398</v>
      </c>
      <c r="D4" s="584"/>
    </row>
    <row r="5" spans="2:12" ht="14.25">
      <c r="B5" s="617">
        <v>2</v>
      </c>
      <c r="C5" s="616" t="s">
        <v>618</v>
      </c>
    </row>
    <row r="6" spans="2:12" ht="14.25">
      <c r="B6" s="617">
        <v>3</v>
      </c>
      <c r="C6" s="616" t="s">
        <v>617</v>
      </c>
      <c r="D6" s="584"/>
    </row>
    <row r="7" spans="2:12" ht="14.25">
      <c r="B7" s="617">
        <v>4</v>
      </c>
      <c r="C7" s="616" t="s">
        <v>616</v>
      </c>
      <c r="D7" s="584"/>
    </row>
    <row r="8" spans="2:12" ht="14.25">
      <c r="B8" s="617">
        <v>5</v>
      </c>
      <c r="C8" s="616" t="s">
        <v>615</v>
      </c>
      <c r="D8" s="584"/>
    </row>
    <row r="9" spans="2:12" ht="14.25">
      <c r="B9" s="617">
        <v>6</v>
      </c>
      <c r="C9" s="616" t="s">
        <v>614</v>
      </c>
      <c r="D9" s="584"/>
    </row>
    <row r="10" spans="2:12" ht="14.25">
      <c r="B10" s="617">
        <v>7</v>
      </c>
      <c r="C10" s="616"/>
      <c r="D10" s="584"/>
    </row>
    <row r="12" spans="2:12" ht="14.25">
      <c r="B12" s="584" t="s">
        <v>613</v>
      </c>
    </row>
    <row r="13" spans="2:12" ht="14.25" thickBot="1"/>
    <row r="14" spans="2:12" ht="15" thickBot="1">
      <c r="B14" s="615" t="s">
        <v>571</v>
      </c>
      <c r="C14" s="614" t="s">
        <v>522</v>
      </c>
      <c r="D14" s="613" t="s">
        <v>488</v>
      </c>
      <c r="E14" s="613" t="s">
        <v>519</v>
      </c>
      <c r="F14" s="613" t="s">
        <v>569</v>
      </c>
      <c r="G14" s="613"/>
      <c r="H14" s="612"/>
      <c r="I14" s="612"/>
      <c r="J14" s="612"/>
      <c r="K14" s="612"/>
      <c r="L14" s="611"/>
    </row>
    <row r="15" spans="2:12" ht="14.25">
      <c r="B15" s="1307" t="s">
        <v>612</v>
      </c>
      <c r="C15" s="610" t="s">
        <v>521</v>
      </c>
      <c r="D15" s="609" t="s">
        <v>505</v>
      </c>
      <c r="E15" s="609" t="s">
        <v>519</v>
      </c>
      <c r="F15" s="609" t="s">
        <v>611</v>
      </c>
      <c r="G15" s="609"/>
      <c r="H15" s="608"/>
      <c r="I15" s="608"/>
      <c r="J15" s="608"/>
      <c r="K15" s="608"/>
      <c r="L15" s="607"/>
    </row>
    <row r="16" spans="2:12" ht="14.25">
      <c r="B16" s="1308"/>
      <c r="C16" s="606" t="s">
        <v>610</v>
      </c>
      <c r="D16" s="605" t="s">
        <v>609</v>
      </c>
      <c r="E16" s="605" t="s">
        <v>608</v>
      </c>
      <c r="F16" s="605"/>
      <c r="G16" s="605"/>
      <c r="H16" s="603"/>
      <c r="I16" s="603"/>
      <c r="J16" s="603"/>
      <c r="K16" s="603"/>
      <c r="L16" s="602"/>
    </row>
    <row r="17" spans="2:12" ht="14.25">
      <c r="B17" s="1308"/>
      <c r="C17" s="606"/>
      <c r="D17" s="605" t="s">
        <v>501</v>
      </c>
      <c r="E17" s="605"/>
      <c r="F17" s="605"/>
      <c r="G17" s="605"/>
      <c r="H17" s="603"/>
      <c r="I17" s="603"/>
      <c r="J17" s="603"/>
      <c r="K17" s="603"/>
      <c r="L17" s="602"/>
    </row>
    <row r="18" spans="2:12" ht="14.25">
      <c r="B18" s="1308"/>
      <c r="C18" s="606"/>
      <c r="D18" s="605" t="s">
        <v>607</v>
      </c>
      <c r="E18" s="605"/>
      <c r="F18" s="605"/>
      <c r="G18" s="605"/>
      <c r="H18" s="603"/>
      <c r="I18" s="603"/>
      <c r="J18" s="603"/>
      <c r="K18" s="603"/>
      <c r="L18" s="602"/>
    </row>
    <row r="19" spans="2:12">
      <c r="B19" s="1308"/>
      <c r="C19" s="604"/>
      <c r="D19" s="603"/>
      <c r="E19" s="603"/>
      <c r="F19" s="603"/>
      <c r="G19" s="603"/>
      <c r="H19" s="603"/>
      <c r="I19" s="603"/>
      <c r="J19" s="603"/>
      <c r="K19" s="603"/>
      <c r="L19" s="602"/>
    </row>
    <row r="20" spans="2:12">
      <c r="B20" s="1308"/>
      <c r="C20" s="604"/>
      <c r="D20" s="603"/>
      <c r="E20" s="603"/>
      <c r="F20" s="603"/>
      <c r="G20" s="603"/>
      <c r="H20" s="603"/>
      <c r="I20" s="603"/>
      <c r="J20" s="603"/>
      <c r="K20" s="603"/>
      <c r="L20" s="602"/>
    </row>
    <row r="21" spans="2:12">
      <c r="B21" s="1308"/>
      <c r="C21" s="604"/>
      <c r="D21" s="603"/>
      <c r="E21" s="603"/>
      <c r="F21" s="603"/>
      <c r="G21" s="603"/>
      <c r="H21" s="603"/>
      <c r="I21" s="603"/>
      <c r="J21" s="603"/>
      <c r="K21" s="603"/>
      <c r="L21" s="602"/>
    </row>
    <row r="22" spans="2:12">
      <c r="B22" s="1308"/>
      <c r="C22" s="604"/>
      <c r="D22" s="603"/>
      <c r="E22" s="603"/>
      <c r="F22" s="603"/>
      <c r="G22" s="603"/>
      <c r="H22" s="603"/>
      <c r="I22" s="603"/>
      <c r="J22" s="603"/>
      <c r="K22" s="603"/>
      <c r="L22" s="602"/>
    </row>
    <row r="23" spans="2:12" ht="14.25" thickBot="1">
      <c r="B23" s="1309"/>
      <c r="C23" s="601"/>
      <c r="D23" s="600"/>
      <c r="E23" s="600"/>
      <c r="F23" s="600"/>
      <c r="G23" s="600"/>
      <c r="H23" s="600"/>
      <c r="I23" s="600"/>
      <c r="J23" s="600"/>
      <c r="K23" s="600"/>
      <c r="L23" s="599"/>
    </row>
    <row r="25" spans="2:12">
      <c r="C25" s="414" t="s">
        <v>606</v>
      </c>
    </row>
    <row r="26" spans="2:12">
      <c r="C26" s="414" t="s">
        <v>605</v>
      </c>
    </row>
    <row r="28" spans="2:12">
      <c r="C28" s="414" t="s">
        <v>604</v>
      </c>
    </row>
    <row r="29" spans="2:12">
      <c r="C29" s="414" t="s">
        <v>603</v>
      </c>
    </row>
    <row r="30" spans="2:12">
      <c r="C30" s="414" t="s">
        <v>602</v>
      </c>
    </row>
    <row r="31" spans="2:12">
      <c r="C31" s="414" t="s">
        <v>601</v>
      </c>
    </row>
    <row r="32" spans="2:12">
      <c r="C32" s="414" t="s">
        <v>600</v>
      </c>
    </row>
    <row r="33" spans="3:3">
      <c r="C33" s="414" t="s">
        <v>599</v>
      </c>
    </row>
    <row r="34" spans="3:3">
      <c r="C34" s="414" t="s">
        <v>598</v>
      </c>
    </row>
    <row r="36" spans="3:3">
      <c r="C36" s="414" t="s">
        <v>597</v>
      </c>
    </row>
    <row r="37" spans="3:3">
      <c r="C37" s="414" t="s">
        <v>596</v>
      </c>
    </row>
    <row r="39" spans="3:3">
      <c r="C39" s="414" t="s">
        <v>595</v>
      </c>
    </row>
    <row r="40" spans="3:3">
      <c r="C40" s="414" t="s">
        <v>594</v>
      </c>
    </row>
    <row r="41" spans="3:3">
      <c r="C41" s="414" t="s">
        <v>593</v>
      </c>
    </row>
    <row r="42" spans="3:3">
      <c r="C42" s="414" t="s">
        <v>592</v>
      </c>
    </row>
    <row r="43" spans="3:3">
      <c r="C43" s="414" t="s">
        <v>591</v>
      </c>
    </row>
    <row r="44" spans="3:3">
      <c r="C44" s="414" t="s">
        <v>590</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18960B31-9AC3-4FC6-BAA7-C55ECE04792E}">
  <ds:schemaRefs>
    <ds:schemaRef ds:uri="http://schemas.microsoft.com/office/2006/documentManagement/types"/>
    <ds:schemaRef ds:uri="http://purl.org/dc/terms/"/>
    <ds:schemaRef ds:uri="5b563654-e1c2-4d72-bd1f-2ce341ee7fd3"/>
    <ds:schemaRef ds:uri="http://purl.org/dc/dcmitype/"/>
    <ds:schemaRef ds:uri="http://schemas.openxmlformats.org/package/2006/metadata/core-properties"/>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【小規模多機能】自己点検シート</vt:lpstr>
      <vt:lpstr>【小規模多機能】加算自己点検シート</vt:lpstr>
      <vt:lpstr>利用実績報告書</vt:lpstr>
      <vt:lpstr>前年度利用者数実績</vt:lpstr>
      <vt:lpstr>「勤務実績及び利用者実績表」</vt:lpstr>
      <vt:lpstr>シフト記号表（勤務時間帯）</vt:lpstr>
      <vt:lpstr>【記載例】「勤務実績及び利用者実績表」</vt:lpstr>
      <vt:lpstr>【記載例】シフト記号表（勤務時間帯）</vt:lpstr>
      <vt:lpstr>記入方法</vt:lpstr>
      <vt:lpstr>プルダウン・リスト</vt:lpstr>
      <vt:lpstr>'【記載例】シフト記号表（勤務時間帯）'!Print_Area</vt:lpstr>
      <vt:lpstr>【小規模多機能】加算自己点検シート!Print_Area</vt:lpstr>
      <vt:lpstr>'シフト記号表（勤務時間帯）'!Print_Area</vt:lpstr>
      <vt:lpstr>記入方法!Print_Area</vt:lpstr>
      <vt:lpstr>前年度利用者数実績!Print_Area</vt:lpstr>
      <vt:lpstr>表紙!Print_Area</vt:lpstr>
      <vt:lpstr>利用実績報告書!Print_Area</vt:lpstr>
      <vt:lpstr>【小規模多機能】加算自己点検シート!Print_Titles</vt:lpstr>
      <vt:lpstr>【小規模多機能】自己点検シート!Print_Titles</vt:lpstr>
      <vt:lpstr>介護支援専門員</vt:lpstr>
      <vt:lpstr>介護従業者</vt:lpstr>
      <vt:lpstr>管理者</vt:lpstr>
      <vt:lpstr>計画作成担当者</vt:lpstr>
      <vt:lpstr>職種</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英樹</dc:creator>
  <cp:lastModifiedBy>a</cp:lastModifiedBy>
  <cp:lastPrinted>2022-10-11T23:22:50Z</cp:lastPrinted>
  <dcterms:created xsi:type="dcterms:W3CDTF">2006-11-13T02:22:16Z</dcterms:created>
  <dcterms:modified xsi:type="dcterms:W3CDTF">2022-10-11T23:23:06Z</dcterms:modified>
</cp:coreProperties>
</file>